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Aufträge" sheetId="2" state="visible" r:id="rId2"/>
    <sheet xmlns:r="http://schemas.openxmlformats.org/officeDocument/2006/relationships" name="Kapazität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'Aufträge'!$A$6:$T$106</definedName>
    <definedName name="_xlnm._FilterDatabase" localSheetId="2" hidden="1">'Kapazität'!$A$6:$E$106</definedName>
    <definedName name="_xlnm._FilterDatabase" localSheetId="3" hidden="1">'Hinweise'!$A$17:$F$42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0.00 &quot;h&quot;"/>
    <numFmt numFmtId="165" formatCode="DD.MM.YYYY"/>
    <numFmt numFmtId="166" formatCode="0 &quot;Stk&quot;"/>
    <numFmt numFmtId="167" formatCode="0.00 &quot;min/Stk&quot;"/>
    <numFmt numFmtId="168" formatCode="0 &quot;AT&quot;"/>
    <numFmt numFmtId="169" formatCode="0.00 &quot;h/AT&quot;"/>
    <numFmt numFmtId="170" formatCode="0.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24363B"/>
      <sz val="10"/>
    </font>
    <font>
      <name val="Aptos"/>
      <color rgb="0024363B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3F0E8"/>
      </patternFill>
    </fill>
    <fill>
      <patternFill patternType="solid">
        <fgColor rgb="00B8441C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/>
    </xf>
    <xf numFmtId="0" fontId="2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9" fontId="3" fillId="5" borderId="1" applyAlignment="1" pivotButton="0" quotePrefix="0" xfId="0">
      <alignment horizontal="center" vertical="center"/>
    </xf>
    <xf numFmtId="168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9" fontId="3" fillId="3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70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6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169" fontId="3" fillId="5" borderId="1" applyAlignment="1" pivotButton="0" quotePrefix="0" xfId="0">
      <alignment horizontal="center" vertical="center"/>
    </xf>
    <xf numFmtId="168" fontId="3" fillId="5" borderId="1" applyAlignment="1" pivotButton="0" quotePrefix="0" xfId="0">
      <alignment horizontal="center" vertical="center"/>
    </xf>
    <xf numFmtId="169" fontId="3" fillId="3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170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Aufträge nach Terminlage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'Zusammenfassung'!K12</f>
            </strRef>
          </tx>
          <spPr>
            <a:ln xmlns:a="http://schemas.openxmlformats.org/drawingml/2006/main">
              <a:prstDash val="solid"/>
            </a:ln>
          </spPr>
          <cat>
            <numRef>
              <f>'Zusammenfassung'!$J$13:$J$17</f>
            </numRef>
          </cat>
          <val>
            <numRef>
              <f>'Zusammenfassung'!$K$13:$K$17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Aufträge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Terminlage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6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12A32"/>
    <outlinePr summaryBelow="1" summaryRight="1"/>
    <pageSetUpPr/>
  </sheetPr>
  <dimension ref="A1:K21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5" customWidth="1" min="1" max="1"/>
    <col width="74" customWidth="1" min="2" max="2"/>
    <col width="3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hidden="1" width="16" customWidth="1" min="10" max="10"/>
    <col hidden="1" width="12" customWidth="1" min="11" max="11"/>
  </cols>
  <sheetData>
    <row r="1" ht="28" customHeight="1">
      <c r="A1" s="1" t="inlineStr">
        <is>
          <t>Lieferterminplanung Produktion – Zusammenfassung</t>
        </is>
      </c>
      <c r="B1" s="30" t="n"/>
      <c r="C1" s="30" t="n"/>
      <c r="D1" s="30" t="n"/>
      <c r="E1" s="30" t="n"/>
      <c r="F1" s="30" t="n"/>
      <c r="G1" s="30" t="n"/>
      <c r="H1" s="31" t="n"/>
    </row>
    <row r="2" ht="31" customHeight="1">
      <c r="A2" s="2" t="inlineStr">
        <is>
          <t>Zweck</t>
        </is>
      </c>
      <c r="B2" s="3" t="inlineStr">
        <is>
          <t>Verdichtet die rückwärts berechneten internen Termine und unterstützt die Entscheidung, welche Aufträge zuerst geprüft, eingeplant oder neu abgestimmt werden.</t>
        </is>
      </c>
    </row>
    <row r="3" ht="31" customHeight="1">
      <c r="A3" s="2" t="inlineStr">
        <is>
          <t>Datenquelle</t>
        </is>
      </c>
      <c r="B3" s="3" t="inlineStr">
        <is>
          <t>Formelergebnisse aus „Aufträge“ sowie manuell gepflegte Kapazitätsannahmen aus „Kapazität“.</t>
        </is>
      </c>
    </row>
    <row r="4" ht="31" customHeight="1">
      <c r="A4" s="2" t="inlineStr">
        <is>
          <t>Sichtbares Ergebnis</t>
        </is>
      </c>
      <c r="B4" s="3" t="inlineStr">
        <is>
          <t>Terminlage, Kapazitätsbedarf, frühester Produktionsstart und Anzahl unvollständiger Datensätze.</t>
        </is>
      </c>
    </row>
    <row r="5"/>
    <row r="6">
      <c r="A6" s="4" t="inlineStr">
        <is>
          <t>Nutzung und Entscheidung</t>
        </is>
      </c>
      <c r="B6" s="4" t="n"/>
      <c r="C6" s="4" t="n"/>
      <c r="D6" s="4" t="n"/>
      <c r="E6" s="4" t="n"/>
      <c r="F6" s="4" t="n"/>
      <c r="G6" s="4" t="n"/>
      <c r="H6" s="4" t="n"/>
    </row>
    <row r="7" ht="35" customHeight="1">
      <c r="A7" s="5" t="inlineStr">
        <is>
          <t>Nutzer</t>
        </is>
      </c>
      <c r="B7" s="3" t="inlineStr">
        <is>
          <t>Produktionsplanung und Auftragssteuerung; keine personenbezogene Zuordnung.</t>
        </is>
      </c>
    </row>
    <row r="8" ht="35" customHeight="1">
      <c r="A8" s="5" t="inlineStr">
        <is>
          <t>Zeitpunkt</t>
        </is>
      </c>
      <c r="B8" s="3" t="inlineStr">
        <is>
          <t>Bei einer neuen Lieferzusage sowie täglich vor der manuellen Feinplanung.</t>
        </is>
      </c>
    </row>
    <row r="9" ht="35" customHeight="1">
      <c r="A9" s="5" t="inlineStr">
        <is>
          <t>Notwendige Eingaben</t>
        </is>
      </c>
      <c r="B9" s="3" t="inlineStr">
        <is>
          <t>Auftrags-Nr., Artikel, Menge, Kundentermin, Anlage, Zeitannahmen, Puffer, Status und verantwortliche Rolle.</t>
        </is>
      </c>
    </row>
    <row r="10" ht="35" customHeight="1">
      <c r="A10" s="5" t="inlineStr">
        <is>
          <t>Unterstützte Entscheidung</t>
        </is>
      </c>
      <c r="B10" s="3" t="inlineStr">
        <is>
          <t>Prüfen, ob Produktions- und Materialstart zur Lieferzusage passen und welcher Auftrag wegen Überfälligkeit, knapper Restarbeitstage oder fehlender Angaben zuerst bearbeitet wird.</t>
        </is>
      </c>
    </row>
    <row r="11" ht="35" customHeight="1">
      <c r="A11" s="5" t="inlineStr">
        <is>
          <t>Abgrenzung</t>
        </is>
      </c>
      <c r="B11" s="3" t="inlineStr">
        <is>
          <t>Keine ERP-/MES-Anbindung, keine Echtzeitsynchronisierung, keine automatische Freigabe und keine Zusage zu Normen, Recht, Arbeitsschutz oder Konformität.</t>
        </is>
      </c>
    </row>
    <row r="12">
      <c r="J12" t="inlineStr">
        <is>
          <t>Terminlage</t>
        </is>
      </c>
      <c r="K12" t="inlineStr">
        <is>
          <t>Anzahl</t>
        </is>
      </c>
    </row>
    <row r="13" ht="32" customHeight="1">
      <c r="A13" s="6" t="inlineStr">
        <is>
          <t>Kennzahl</t>
        </is>
      </c>
      <c r="B13" s="6" t="inlineStr">
        <is>
          <t>Aktueller Wert</t>
        </is>
      </c>
      <c r="J13" t="inlineStr">
        <is>
          <t>Planbar</t>
        </is>
      </c>
      <c r="K13">
        <f>IFERROR(COUNTIF('Aufträge'!$S$7:$S$106,J13),0)</f>
        <v/>
      </c>
    </row>
    <row r="14">
      <c r="A14" s="2" t="inlineStr">
        <is>
          <t>Aktive Aufträge</t>
        </is>
      </c>
      <c r="B14" s="7">
        <f>IFERROR(COUNTIFS('Aufträge'!$A$7:$A$106,"&lt;&gt;",'Aufträge'!$J$7:$J$106,"&lt;&gt;Storniert"),0)</f>
        <v/>
      </c>
      <c r="J14" t="inlineStr">
        <is>
          <t>Kritisch</t>
        </is>
      </c>
      <c r="K14">
        <f>IFERROR(COUNTIF('Aufträge'!$S$7:$S$106,J14),0)</f>
        <v/>
      </c>
    </row>
    <row r="15">
      <c r="A15" s="8" t="inlineStr">
        <is>
          <t>Vollständig bewertet</t>
        </is>
      </c>
      <c r="B15" s="9">
        <f>IFERROR(COUNTIFS('Aufträge'!$S$7:$S$106,"&lt;&gt;",'Aufträge'!$S$7:$S$106,"&lt;&gt;Unvollständig",'Aufträge'!$S$7:$S$106,"&lt;&gt;Storniert"),0)</f>
        <v/>
      </c>
      <c r="J15" t="inlineStr">
        <is>
          <t>Überfällig</t>
        </is>
      </c>
      <c r="K15">
        <f>IFERROR(COUNTIF('Aufträge'!$S$7:$S$106,J15),0)</f>
        <v/>
      </c>
    </row>
    <row r="16">
      <c r="A16" s="2" t="inlineStr">
        <is>
          <t>Planbar</t>
        </is>
      </c>
      <c r="B16" s="7">
        <f>IFERROR(COUNTIF('Aufträge'!$S$7:$S$106,"Planbar"),0)</f>
        <v/>
      </c>
      <c r="J16" t="inlineStr">
        <is>
          <t>Unvollständig</t>
        </is>
      </c>
      <c r="K16">
        <f>IFERROR(COUNTIF('Aufträge'!$S$7:$S$106,J16),0)</f>
        <v/>
      </c>
    </row>
    <row r="17">
      <c r="A17" s="8" t="inlineStr">
        <is>
          <t>Kritisch</t>
        </is>
      </c>
      <c r="B17" s="9">
        <f>IFERROR(COUNTIF('Aufträge'!$S$7:$S$106,"Kritisch"),0)</f>
        <v/>
      </c>
      <c r="J17" t="inlineStr">
        <is>
          <t>Storniert</t>
        </is>
      </c>
      <c r="K17">
        <f>IFERROR(COUNTIF('Aufträge'!$S$7:$S$106,J17),0)</f>
        <v/>
      </c>
    </row>
    <row r="18">
      <c r="A18" s="2" t="inlineStr">
        <is>
          <t>Überfällig</t>
        </is>
      </c>
      <c r="B18" s="7">
        <f>IFERROR(COUNTIF('Aufträge'!$S$7:$S$106,"Überfällig"),0)</f>
        <v/>
      </c>
    </row>
    <row r="19">
      <c r="A19" s="8" t="inlineStr">
        <is>
          <t>Unvollständig</t>
        </is>
      </c>
      <c r="B19" s="9">
        <f>IFERROR(COUNTIF('Aufträge'!$S$7:$S$106,"Unvollständig"),0)</f>
        <v/>
      </c>
    </row>
    <row r="20">
      <c r="A20" s="2" t="inlineStr">
        <is>
          <t>Kapazitätsbedarf aktiv</t>
        </is>
      </c>
      <c r="B20" s="10">
        <f>IFERROR(SUMIFS('Aufträge'!$L$7:$L$106,'Aufträge'!$J$7:$J$106,"&lt;&gt;Storniert"),0)</f>
        <v/>
      </c>
    </row>
    <row r="21">
      <c r="A21" s="8" t="inlineStr">
        <is>
          <t>Frühester Produktionsstart</t>
        </is>
      </c>
      <c r="B21" s="11">
        <f>IFERROR(IF(COUNT('Aufträge'!$P$7:$P$106)=0,"",MIN('Aufträge'!$P$7:$P$106)),"")</f>
        <v/>
      </c>
    </row>
  </sheetData>
  <mergeCells count="1">
    <mergeCell ref="A1:H1"/>
  </mergeCells>
  <conditionalFormatting sqref="B16">
    <cfRule type="expression" priority="1" dxfId="0">
      <formula>B16&gt;0</formula>
    </cfRule>
  </conditionalFormatting>
  <conditionalFormatting sqref="B17:B19">
    <cfRule type="expression" priority="2" dxfId="1">
      <formula>B17&gt;0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/>
  </sheetPr>
  <dimension ref="A1:T1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2" customWidth="1" min="3" max="3"/>
    <col width="15" customWidth="1" min="4" max="4"/>
    <col width="22" customWidth="1" min="5" max="5"/>
    <col width="12" customWidth="1" min="6" max="6"/>
    <col width="14" customWidth="1" min="7" max="7"/>
    <col width="12" customWidth="1" min="8" max="8"/>
    <col width="17" customWidth="1" min="9" max="9"/>
    <col width="18" customWidth="1" min="10" max="10"/>
    <col width="23" customWidth="1" min="11" max="11"/>
    <col width="17" customWidth="1" min="12" max="12"/>
    <col width="16" customWidth="1" min="13" max="13"/>
    <col width="17" customWidth="1" min="14" max="14"/>
    <col width="17" customWidth="1" min="15" max="15"/>
    <col width="18" customWidth="1" min="16" max="16"/>
    <col width="17" customWidth="1" min="17" max="17"/>
    <col width="18" customWidth="1" min="18" max="18"/>
    <col width="16" customWidth="1" min="19" max="19"/>
    <col width="29" customWidth="1" min="20" max="20"/>
  </cols>
  <sheetData>
    <row r="1" ht="28" customHeight="1">
      <c r="A1" s="1" t="inlineStr">
        <is>
          <t>Lieferterminplanung Produktion – Aufträge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1" t="n"/>
    </row>
    <row r="2" ht="31" customHeight="1">
      <c r="A2" s="2" t="inlineStr">
        <is>
          <t>Zweck</t>
        </is>
      </c>
      <c r="B2" s="3" t="inlineStr">
        <is>
          <t>Erfasst Lieferzusagen und berechnet interne Produktions- und Materialtermine rückwärts.</t>
        </is>
      </c>
    </row>
    <row r="3" ht="31" customHeight="1">
      <c r="A3" s="2" t="inlineStr">
        <is>
          <t>Datenquelle</t>
        </is>
      </c>
      <c r="B3" s="3" t="inlineStr">
        <is>
          <t>Manuelle Eingabe aus der betrieblichen Auftragsklärung; keine automatische Übernahme aus Fremdsystemen.</t>
        </is>
      </c>
    </row>
    <row r="4" ht="31" customHeight="1">
      <c r="A4" s="2" t="inlineStr">
        <is>
          <t>Sichtbares Ergebnis</t>
        </is>
      </c>
      <c r="B4" s="3" t="inlineStr">
        <is>
          <t>Bearbeitungszeit, Tageskapazität, Produktionstage, interne Termine, Restarbeitstage, Terminlage und Hinweise.</t>
        </is>
      </c>
    </row>
    <row r="5"/>
    <row r="6" ht="42" customHeight="1">
      <c r="A6" s="6" t="inlineStr">
        <is>
          <t>Auftrags-Nr.</t>
        </is>
      </c>
      <c r="B6" s="6" t="inlineStr">
        <is>
          <t>Artikel</t>
        </is>
      </c>
      <c r="C6" s="6" t="inlineStr">
        <is>
          <t>Menge</t>
        </is>
      </c>
      <c r="D6" s="6" t="inlineStr">
        <is>
          <t>Kundentermin</t>
        </is>
      </c>
      <c r="E6" s="6" t="inlineStr">
        <is>
          <t>Anlage</t>
        </is>
      </c>
      <c r="F6" s="6" t="inlineStr">
        <is>
          <t>Rüstzeit</t>
        </is>
      </c>
      <c r="G6" s="6" t="inlineStr">
        <is>
          <t>Stückzeit</t>
        </is>
      </c>
      <c r="H6" s="6" t="inlineStr">
        <is>
          <t>Puffer</t>
        </is>
      </c>
      <c r="I6" s="6" t="inlineStr">
        <is>
          <t>Materialvorlauf</t>
        </is>
      </c>
      <c r="J6" s="6" t="inlineStr">
        <is>
          <t>Auftragsstatus</t>
        </is>
      </c>
      <c r="K6" s="6" t="inlineStr">
        <is>
          <t>Verantwortliche Rolle</t>
        </is>
      </c>
      <c r="L6" s="6" t="inlineStr">
        <is>
          <t>Bearbeitungszeit</t>
        </is>
      </c>
      <c r="M6" s="6" t="inlineStr">
        <is>
          <t>Kapazität</t>
        </is>
      </c>
      <c r="N6" s="6" t="inlineStr">
        <is>
          <t>Produktionstage</t>
        </is>
      </c>
      <c r="O6" s="6" t="inlineStr">
        <is>
          <t>Produktionsende</t>
        </is>
      </c>
      <c r="P6" s="6" t="inlineStr">
        <is>
          <t>Produktionsstart</t>
        </is>
      </c>
      <c r="Q6" s="6" t="inlineStr">
        <is>
          <t>Materialtermin</t>
        </is>
      </c>
      <c r="R6" s="6" t="inlineStr">
        <is>
          <t>Restarbeitstage</t>
        </is>
      </c>
      <c r="S6" s="6" t="inlineStr">
        <is>
          <t>Terminlage</t>
        </is>
      </c>
      <c r="T6" s="6" t="inlineStr">
        <is>
          <t>Hinweis</t>
        </is>
      </c>
    </row>
    <row r="7">
      <c r="A7" s="12" t="inlineStr">
        <is>
          <t>FP-26-001</t>
        </is>
      </c>
      <c r="B7" s="12" t="inlineStr">
        <is>
          <t>Rotorhalter R-40</t>
        </is>
      </c>
      <c r="C7" s="32" t="n">
        <v>400</v>
      </c>
      <c r="D7" s="14" t="n">
        <v>46304</v>
      </c>
      <c r="E7" s="12" t="inlineStr">
        <is>
          <t>Montage Nord</t>
        </is>
      </c>
      <c r="F7" s="15" t="n">
        <v>2</v>
      </c>
      <c r="G7" s="33" t="n">
        <v>2.4</v>
      </c>
      <c r="H7" s="34" t="n">
        <v>2</v>
      </c>
      <c r="I7" s="34" t="n">
        <v>4</v>
      </c>
      <c r="J7" s="12" t="inlineStr">
        <is>
          <t>Freigegeben</t>
        </is>
      </c>
      <c r="K7" s="12" t="inlineStr">
        <is>
          <t>Planung A</t>
        </is>
      </c>
      <c r="L7" s="18">
        <f>IF(A7="","",IF(OR(C7="",F7="",G7=""),"",IFERROR(F7+C7*G7/60,"")))</f>
        <v/>
      </c>
      <c r="M7" s="35">
        <f>IF(A7="","",IFERROR(VLOOKUP(E7,'Kapazität'!$A$7:$D$106,4,FALSE),""))</f>
        <v/>
      </c>
      <c r="N7" s="36">
        <f>IF(A7="","",IF(OR(L7="",M7="",M7&lt;=0),"",IFERROR(ROUNDUP(L7/M7,0),"")))</f>
        <v/>
      </c>
      <c r="O7" s="11">
        <f>IF(A7="","",IF(OR(D7="",H7=""),"",IFERROR(WORKDAY(D7,-H7),"")))</f>
        <v/>
      </c>
      <c r="P7" s="11">
        <f>IF(A7="","",IF(OR(O7="",N7=""),"",IFERROR(WORKDAY(O7,-MAX(N7-1,0)),"")))</f>
        <v/>
      </c>
      <c r="Q7" s="11">
        <f>IF(A7="","",IF(OR(P7="",I7=""),"",IFERROR(WORKDAY(P7,-I7),"")))</f>
        <v/>
      </c>
      <c r="R7" s="36">
        <f>IF(A7="","",IF(O7="","",IFERROR(IF(O7&gt;=TODAY(),NETWORKDAYS(TODAY(),O7)-1,-NETWORKDAYS(O7,TODAY())+1),"")))</f>
        <v/>
      </c>
      <c r="S7" s="9">
        <f>IF(A7="","",IF(J7="Storniert","Storniert",IF(OR(B7="",C7="",D7="",E7="",F7="",G7="",H7="",I7="",J7="",K7="",M7="",N7="",O7="",P7="",Q7=""),"Unvollständig",IF(O7&lt;TODAY(),"Überfällig",IF(R7&lt;=Kapazität!$H$7,"Kritisch","Planbar")))))</f>
        <v/>
      </c>
      <c r="T7" s="21">
        <f>IF(A7="","",IF(COUNTIF($A$7:$A$106,A7)&gt;1,"Doppelte Auftrags-Nr.",IF(OR(B7="",C7="",D7="",E7="",F7="",G7="",H7="",I7="",J7="",K7=""),"Pflichtangabe fehlt",IF(M7="","Anlage oder Kapazität prüfen",""))))</f>
        <v/>
      </c>
    </row>
    <row r="8">
      <c r="A8" s="12" t="inlineStr">
        <is>
          <t>FP-26-002</t>
        </is>
      </c>
      <c r="B8" s="12" t="inlineStr">
        <is>
          <t>Ventilblock V-12</t>
        </is>
      </c>
      <c r="C8" s="32" t="n">
        <v>120</v>
      </c>
      <c r="D8" s="14" t="n">
        <v>46288</v>
      </c>
      <c r="E8" s="12" t="inlineStr">
        <is>
          <t>Drehzentrum Alpha</t>
        </is>
      </c>
      <c r="F8" s="15" t="n">
        <v>1.5</v>
      </c>
      <c r="G8" s="33" t="n">
        <v>4</v>
      </c>
      <c r="H8" s="34" t="n">
        <v>2</v>
      </c>
      <c r="I8" s="34" t="n">
        <v>5</v>
      </c>
      <c r="J8" s="12" t="inlineStr">
        <is>
          <t>Freigegeben</t>
        </is>
      </c>
      <c r="K8" s="12" t="inlineStr">
        <is>
          <t>Planung B</t>
        </is>
      </c>
      <c r="L8" s="10">
        <f>IF(A8="","",IF(OR(C8="",F8="",G8=""),"",IFERROR(F8+C8*G8/60,"")))</f>
        <v/>
      </c>
      <c r="M8" s="37">
        <f>IF(A8="","",IFERROR(VLOOKUP(E8,'Kapazität'!$A$7:$D$106,4,FALSE),""))</f>
        <v/>
      </c>
      <c r="N8" s="38">
        <f>IF(A8="","",IF(OR(L8="",M8="",M8&lt;=0),"",IFERROR(ROUNDUP(L8/M8,0),"")))</f>
        <v/>
      </c>
      <c r="O8" s="24">
        <f>IF(A8="","",IF(OR(D8="",H8=""),"",IFERROR(WORKDAY(D8,-H8),"")))</f>
        <v/>
      </c>
      <c r="P8" s="24">
        <f>IF(A8="","",IF(OR(O8="",N8=""),"",IFERROR(WORKDAY(O8,-MAX(N8-1,0)),"")))</f>
        <v/>
      </c>
      <c r="Q8" s="24">
        <f>IF(A8="","",IF(OR(P8="",I8=""),"",IFERROR(WORKDAY(P8,-I8),"")))</f>
        <v/>
      </c>
      <c r="R8" s="38">
        <f>IF(A8="","",IF(O8="","",IFERROR(IF(O8&gt;=TODAY(),NETWORKDAYS(TODAY(),O8)-1,-NETWORKDAYS(O8,TODAY())+1),"")))</f>
        <v/>
      </c>
      <c r="S8" s="7">
        <f>IF(A8="","",IF(J8="Storniert","Storniert",IF(OR(B8="",C8="",D8="",E8="",F8="",G8="",H8="",I8="",J8="",K8="",M8="",N8="",O8="",P8="",Q8=""),"Unvollständig",IF(O8&lt;TODAY(),"Überfällig",IF(R8&lt;=Kapazität!$H$7,"Kritisch","Planbar")))))</f>
        <v/>
      </c>
      <c r="T8" s="25">
        <f>IF(A8="","",IF(COUNTIF($A$7:$A$106,A8)&gt;1,"Doppelte Auftrags-Nr.",IF(OR(B8="",C8="",D8="",E8="",F8="",G8="",H8="",I8="",J8="",K8=""),"Pflichtangabe fehlt",IF(M8="","Anlage oder Kapazität prüfen",""))))</f>
        <v/>
      </c>
    </row>
    <row r="9">
      <c r="A9" s="12" t="inlineStr">
        <is>
          <t>FP-26-003</t>
        </is>
      </c>
      <c r="B9" s="12" t="inlineStr">
        <is>
          <t>Trägerplatte T-8</t>
        </is>
      </c>
      <c r="C9" s="32" t="n">
        <v>260</v>
      </c>
      <c r="D9" s="14" t="n">
        <v>46281</v>
      </c>
      <c r="E9" s="12" t="inlineStr">
        <is>
          <t>Fräszelle Beta</t>
        </is>
      </c>
      <c r="F9" s="15" t="n">
        <v>2.5</v>
      </c>
      <c r="G9" s="33" t="n">
        <v>3.1</v>
      </c>
      <c r="H9" s="34" t="n">
        <v>1</v>
      </c>
      <c r="I9" s="34" t="n">
        <v>3</v>
      </c>
      <c r="J9" s="12" t="inlineStr">
        <is>
          <t>In Planung</t>
        </is>
      </c>
      <c r="K9" s="12" t="inlineStr">
        <is>
          <t>Planung A</t>
        </is>
      </c>
      <c r="L9" s="18">
        <f>IF(A9="","",IF(OR(C9="",F9="",G9=""),"",IFERROR(F9+C9*G9/60,"")))</f>
        <v/>
      </c>
      <c r="M9" s="35">
        <f>IF(A9="","",IFERROR(VLOOKUP(E9,'Kapazität'!$A$7:$D$106,4,FALSE),""))</f>
        <v/>
      </c>
      <c r="N9" s="36">
        <f>IF(A9="","",IF(OR(L9="",M9="",M9&lt;=0),"",IFERROR(ROUNDUP(L9/M9,0),"")))</f>
        <v/>
      </c>
      <c r="O9" s="11">
        <f>IF(A9="","",IF(OR(D9="",H9=""),"",IFERROR(WORKDAY(D9,-H9),"")))</f>
        <v/>
      </c>
      <c r="P9" s="11">
        <f>IF(A9="","",IF(OR(O9="",N9=""),"",IFERROR(WORKDAY(O9,-MAX(N9-1,0)),"")))</f>
        <v/>
      </c>
      <c r="Q9" s="11">
        <f>IF(A9="","",IF(OR(P9="",I9=""),"",IFERROR(WORKDAY(P9,-I9),"")))</f>
        <v/>
      </c>
      <c r="R9" s="36">
        <f>IF(A9="","",IF(O9="","",IFERROR(IF(O9&gt;=TODAY(),NETWORKDAYS(TODAY(),O9)-1,-NETWORKDAYS(O9,TODAY())+1),"")))</f>
        <v/>
      </c>
      <c r="S9" s="9">
        <f>IF(A9="","",IF(J9="Storniert","Storniert",IF(OR(B9="",C9="",D9="",E9="",F9="",G9="",H9="",I9="",J9="",K9="",M9="",N9="",O9="",P9="",Q9=""),"Unvollständig",IF(O9&lt;TODAY(),"Überfällig",IF(R9&lt;=Kapazität!$H$7,"Kritisch","Planbar")))))</f>
        <v/>
      </c>
      <c r="T9" s="21">
        <f>IF(A9="","",IF(COUNTIF($A$7:$A$106,A9)&gt;1,"Doppelte Auftrags-Nr.",IF(OR(B9="",C9="",D9="",E9="",F9="",G9="",H9="",I9="",J9="",K9=""),"Pflichtangabe fehlt",IF(M9="","Anlage oder Kapazität prüfen",""))))</f>
        <v/>
      </c>
    </row>
    <row r="10">
      <c r="A10" s="12" t="inlineStr">
        <is>
          <t>FP-26-004</t>
        </is>
      </c>
      <c r="B10" s="12" t="inlineStr">
        <is>
          <t>Kupplungsring K-25</t>
        </is>
      </c>
      <c r="C10" s="32" t="n">
        <v>180</v>
      </c>
      <c r="D10" s="14" t="n">
        <v>46277</v>
      </c>
      <c r="E10" s="12" t="inlineStr">
        <is>
          <t>Drehzentrum Alpha</t>
        </is>
      </c>
      <c r="F10" s="15" t="n">
        <v>1</v>
      </c>
      <c r="G10" s="33" t="n">
        <v>2.8</v>
      </c>
      <c r="H10" s="34" t="n">
        <v>1</v>
      </c>
      <c r="I10" s="34" t="n">
        <v>2</v>
      </c>
      <c r="J10" s="12" t="inlineStr">
        <is>
          <t>Freigegeben</t>
        </is>
      </c>
      <c r="K10" s="12" t="inlineStr">
        <is>
          <t>Schichtkoordination</t>
        </is>
      </c>
      <c r="L10" s="10">
        <f>IF(A10="","",IF(OR(C10="",F10="",G10=""),"",IFERROR(F10+C10*G10/60,"")))</f>
        <v/>
      </c>
      <c r="M10" s="37">
        <f>IF(A10="","",IFERROR(VLOOKUP(E10,'Kapazität'!$A$7:$D$106,4,FALSE),""))</f>
        <v/>
      </c>
      <c r="N10" s="38">
        <f>IF(A10="","",IF(OR(L10="",M10="",M10&lt;=0),"",IFERROR(ROUNDUP(L10/M10,0),"")))</f>
        <v/>
      </c>
      <c r="O10" s="24">
        <f>IF(A10="","",IF(OR(D10="",H10=""),"",IFERROR(WORKDAY(D10,-H10),"")))</f>
        <v/>
      </c>
      <c r="P10" s="24">
        <f>IF(A10="","",IF(OR(O10="",N10=""),"",IFERROR(WORKDAY(O10,-MAX(N10-1,0)),"")))</f>
        <v/>
      </c>
      <c r="Q10" s="24">
        <f>IF(A10="","",IF(OR(P10="",I10=""),"",IFERROR(WORKDAY(P10,-I10),"")))</f>
        <v/>
      </c>
      <c r="R10" s="38">
        <f>IF(A10="","",IF(O10="","",IFERROR(IF(O10&gt;=TODAY(),NETWORKDAYS(TODAY(),O10)-1,-NETWORKDAYS(O10,TODAY())+1),"")))</f>
        <v/>
      </c>
      <c r="S10" s="7">
        <f>IF(A10="","",IF(J10="Storniert","Storniert",IF(OR(B10="",C10="",D10="",E10="",F10="",G10="",H10="",I10="",J10="",K10="",M10="",N10="",O10="",P10="",Q10=""),"Unvollständig",IF(O10&lt;TODAY(),"Überfällig",IF(R10&lt;=Kapazität!$H$7,"Kritisch","Planbar")))))</f>
        <v/>
      </c>
      <c r="T10" s="25">
        <f>IF(A10="","",IF(COUNTIF($A$7:$A$106,A10)&gt;1,"Doppelte Auftrags-Nr.",IF(OR(B10="",C10="",D10="",E10="",F10="",G10="",H10="",I10="",J10="",K10=""),"Pflichtangabe fehlt",IF(M10="","Anlage oder Kapazität prüfen",""))))</f>
        <v/>
      </c>
    </row>
    <row r="11">
      <c r="A11" s="12" t="inlineStr">
        <is>
          <t>FP-26-005</t>
        </is>
      </c>
      <c r="B11" s="12" t="inlineStr">
        <is>
          <t>Prüfadapter P-6</t>
        </is>
      </c>
      <c r="C11" s="32" t="n">
        <v>90</v>
      </c>
      <c r="D11" s="14" t="n">
        <v>46272</v>
      </c>
      <c r="E11" s="12" t="inlineStr">
        <is>
          <t>Prüfplatz Gamma</t>
        </is>
      </c>
      <c r="F11" s="15" t="n">
        <v>0.5</v>
      </c>
      <c r="G11" s="33" t="n">
        <v>3</v>
      </c>
      <c r="H11" s="34" t="n">
        <v>1</v>
      </c>
      <c r="I11" s="34" t="n">
        <v>1</v>
      </c>
      <c r="J11" s="12" t="inlineStr">
        <is>
          <t>Freigegeben</t>
        </is>
      </c>
      <c r="K11" s="12" t="inlineStr">
        <is>
          <t>Planung B</t>
        </is>
      </c>
      <c r="L11" s="18">
        <f>IF(A11="","",IF(OR(C11="",F11="",G11=""),"",IFERROR(F11+C11*G11/60,"")))</f>
        <v/>
      </c>
      <c r="M11" s="35">
        <f>IF(A11="","",IFERROR(VLOOKUP(E11,'Kapazität'!$A$7:$D$106,4,FALSE),""))</f>
        <v/>
      </c>
      <c r="N11" s="36">
        <f>IF(A11="","",IF(OR(L11="",M11="",M11&lt;=0),"",IFERROR(ROUNDUP(L11/M11,0),"")))</f>
        <v/>
      </c>
      <c r="O11" s="11">
        <f>IF(A11="","",IF(OR(D11="",H11=""),"",IFERROR(WORKDAY(D11,-H11),"")))</f>
        <v/>
      </c>
      <c r="P11" s="11">
        <f>IF(A11="","",IF(OR(O11="",N11=""),"",IFERROR(WORKDAY(O11,-MAX(N11-1,0)),"")))</f>
        <v/>
      </c>
      <c r="Q11" s="11">
        <f>IF(A11="","",IF(OR(P11="",I11=""),"",IFERROR(WORKDAY(P11,-I11),"")))</f>
        <v/>
      </c>
      <c r="R11" s="36">
        <f>IF(A11="","",IF(O11="","",IFERROR(IF(O11&gt;=TODAY(),NETWORKDAYS(TODAY(),O11)-1,-NETWORKDAYS(O11,TODAY())+1),"")))</f>
        <v/>
      </c>
      <c r="S11" s="9">
        <f>IF(A11="","",IF(J11="Storniert","Storniert",IF(OR(B11="",C11="",D11="",E11="",F11="",G11="",H11="",I11="",J11="",K11="",M11="",N11="",O11="",P11="",Q11=""),"Unvollständig",IF(O11&lt;TODAY(),"Überfällig",IF(R11&lt;=Kapazität!$H$7,"Kritisch","Planbar")))))</f>
        <v/>
      </c>
      <c r="T11" s="21">
        <f>IF(A11="","",IF(COUNTIF($A$7:$A$106,A11)&gt;1,"Doppelte Auftrags-Nr.",IF(OR(B11="",C11="",D11="",E11="",F11="",G11="",H11="",I11="",J11="",K11=""),"Pflichtangabe fehlt",IF(M11="","Anlage oder Kapazität prüfen",""))))</f>
        <v/>
      </c>
    </row>
    <row r="12">
      <c r="A12" s="12" t="inlineStr">
        <is>
          <t>FP-26-006</t>
        </is>
      </c>
      <c r="B12" s="12" t="inlineStr">
        <is>
          <t>Gehäusemodul G-14</t>
        </is>
      </c>
      <c r="C12" s="32" t="n">
        <v>520</v>
      </c>
      <c r="D12" s="14" t="n">
        <v>46319</v>
      </c>
      <c r="E12" s="12" t="inlineStr">
        <is>
          <t>Fräszelle Beta</t>
        </is>
      </c>
      <c r="F12" s="15" t="n">
        <v>3</v>
      </c>
      <c r="G12" s="33" t="n">
        <v>5.2</v>
      </c>
      <c r="H12" s="34" t="n">
        <v>3</v>
      </c>
      <c r="I12" s="34" t="n">
        <v>8</v>
      </c>
      <c r="J12" s="12" t="inlineStr">
        <is>
          <t>In Planung</t>
        </is>
      </c>
      <c r="K12" s="12" t="inlineStr">
        <is>
          <t>Planung A</t>
        </is>
      </c>
      <c r="L12" s="10">
        <f>IF(A12="","",IF(OR(C12="",F12="",G12=""),"",IFERROR(F12+C12*G12/60,"")))</f>
        <v/>
      </c>
      <c r="M12" s="37">
        <f>IF(A12="","",IFERROR(VLOOKUP(E12,'Kapazität'!$A$7:$D$106,4,FALSE),""))</f>
        <v/>
      </c>
      <c r="N12" s="38">
        <f>IF(A12="","",IF(OR(L12="",M12="",M12&lt;=0),"",IFERROR(ROUNDUP(L12/M12,0),"")))</f>
        <v/>
      </c>
      <c r="O12" s="24">
        <f>IF(A12="","",IF(OR(D12="",H12=""),"",IFERROR(WORKDAY(D12,-H12),"")))</f>
        <v/>
      </c>
      <c r="P12" s="24">
        <f>IF(A12="","",IF(OR(O12="",N12=""),"",IFERROR(WORKDAY(O12,-MAX(N12-1,0)),"")))</f>
        <v/>
      </c>
      <c r="Q12" s="24">
        <f>IF(A12="","",IF(OR(P12="",I12=""),"",IFERROR(WORKDAY(P12,-I12),"")))</f>
        <v/>
      </c>
      <c r="R12" s="38">
        <f>IF(A12="","",IF(O12="","",IFERROR(IF(O12&gt;=TODAY(),NETWORKDAYS(TODAY(),O12)-1,-NETWORKDAYS(O12,TODAY())+1),"")))</f>
        <v/>
      </c>
      <c r="S12" s="7">
        <f>IF(A12="","",IF(J12="Storniert","Storniert",IF(OR(B12="",C12="",D12="",E12="",F12="",G12="",H12="",I12="",J12="",K12="",M12="",N12="",O12="",P12="",Q12=""),"Unvollständig",IF(O12&lt;TODAY(),"Überfällig",IF(R12&lt;=Kapazität!$H$7,"Kritisch","Planbar")))))</f>
        <v/>
      </c>
      <c r="T12" s="25">
        <f>IF(A12="","",IF(COUNTIF($A$7:$A$106,A12)&gt;1,"Doppelte Auftrags-Nr.",IF(OR(B12="",C12="",D12="",E12="",F12="",G12="",H12="",I12="",J12="",K12=""),"Pflichtangabe fehlt",IF(M12="","Anlage oder Kapazität prüfen",""))))</f>
        <v/>
      </c>
    </row>
    <row r="13">
      <c r="A13" s="12" t="inlineStr">
        <is>
          <t>FP-26-007</t>
        </is>
      </c>
      <c r="B13" s="12" t="inlineStr">
        <is>
          <t>Spannleiste S-30</t>
        </is>
      </c>
      <c r="C13" s="32" t="n">
        <v>300</v>
      </c>
      <c r="D13" s="14" t="n">
        <v>46286</v>
      </c>
      <c r="E13" s="12" t="inlineStr">
        <is>
          <t>Montage Nord</t>
        </is>
      </c>
      <c r="F13" s="15" t="n">
        <v>1.2</v>
      </c>
      <c r="G13" s="33" t="n">
        <v>1.8</v>
      </c>
      <c r="H13" s="34" t="n">
        <v>2</v>
      </c>
      <c r="I13" s="34" t="n">
        <v>4</v>
      </c>
      <c r="J13" s="12" t="inlineStr">
        <is>
          <t>Zurückgestellt</t>
        </is>
      </c>
      <c r="K13" s="12" t="inlineStr">
        <is>
          <t>Schichtkoordination</t>
        </is>
      </c>
      <c r="L13" s="18">
        <f>IF(A13="","",IF(OR(C13="",F13="",G13=""),"",IFERROR(F13+C13*G13/60,"")))</f>
        <v/>
      </c>
      <c r="M13" s="35">
        <f>IF(A13="","",IFERROR(VLOOKUP(E13,'Kapazität'!$A$7:$D$106,4,FALSE),""))</f>
        <v/>
      </c>
      <c r="N13" s="36">
        <f>IF(A13="","",IF(OR(L13="",M13="",M13&lt;=0),"",IFERROR(ROUNDUP(L13/M13,0),"")))</f>
        <v/>
      </c>
      <c r="O13" s="11">
        <f>IF(A13="","",IF(OR(D13="",H13=""),"",IFERROR(WORKDAY(D13,-H13),"")))</f>
        <v/>
      </c>
      <c r="P13" s="11">
        <f>IF(A13="","",IF(OR(O13="",N13=""),"",IFERROR(WORKDAY(O13,-MAX(N13-1,0)),"")))</f>
        <v/>
      </c>
      <c r="Q13" s="11">
        <f>IF(A13="","",IF(OR(P13="",I13=""),"",IFERROR(WORKDAY(P13,-I13),"")))</f>
        <v/>
      </c>
      <c r="R13" s="36">
        <f>IF(A13="","",IF(O13="","",IFERROR(IF(O13&gt;=TODAY(),NETWORKDAYS(TODAY(),O13)-1,-NETWORKDAYS(O13,TODAY())+1),"")))</f>
        <v/>
      </c>
      <c r="S13" s="9">
        <f>IF(A13="","",IF(J13="Storniert","Storniert",IF(OR(B13="",C13="",D13="",E13="",F13="",G13="",H13="",I13="",J13="",K13="",M13="",N13="",O13="",P13="",Q13=""),"Unvollständig",IF(O13&lt;TODAY(),"Überfällig",IF(R13&lt;=Kapazität!$H$7,"Kritisch","Planbar")))))</f>
        <v/>
      </c>
      <c r="T13" s="21">
        <f>IF(A13="","",IF(COUNTIF($A$7:$A$106,A13)&gt;1,"Doppelte Auftrags-Nr.",IF(OR(B13="",C13="",D13="",E13="",F13="",G13="",H13="",I13="",J13="",K13=""),"Pflichtangabe fehlt",IF(M13="","Anlage oder Kapazität prüfen",""))))</f>
        <v/>
      </c>
    </row>
    <row r="14">
      <c r="A14" s="12" t="inlineStr">
        <is>
          <t>FP-26-008</t>
        </is>
      </c>
      <c r="B14" s="12" t="inlineStr">
        <is>
          <t>Abdeckrahmen A-9</t>
        </is>
      </c>
      <c r="C14" s="32" t="n">
        <v>150</v>
      </c>
      <c r="D14" s="14" t="n">
        <v>46299</v>
      </c>
      <c r="E14" s="12" t="inlineStr">
        <is>
          <t>Prüfplatz Gamma</t>
        </is>
      </c>
      <c r="F14" s="15" t="n">
        <v>0.8</v>
      </c>
      <c r="G14" s="33" t="n">
        <v>2</v>
      </c>
      <c r="H14" s="34" t="n">
        <v>2</v>
      </c>
      <c r="I14" s="34" t="n">
        <v>5</v>
      </c>
      <c r="J14" s="12" t="inlineStr">
        <is>
          <t>Storniert</t>
        </is>
      </c>
      <c r="K14" s="12" t="inlineStr">
        <is>
          <t>Planung B</t>
        </is>
      </c>
      <c r="L14" s="10">
        <f>IF(A14="","",IF(OR(C14="",F14="",G14=""),"",IFERROR(F14+C14*G14/60,"")))</f>
        <v/>
      </c>
      <c r="M14" s="37">
        <f>IF(A14="","",IFERROR(VLOOKUP(E14,'Kapazität'!$A$7:$D$106,4,FALSE),""))</f>
        <v/>
      </c>
      <c r="N14" s="38">
        <f>IF(A14="","",IF(OR(L14="",M14="",M14&lt;=0),"",IFERROR(ROUNDUP(L14/M14,0),"")))</f>
        <v/>
      </c>
      <c r="O14" s="24">
        <f>IF(A14="","",IF(OR(D14="",H14=""),"",IFERROR(WORKDAY(D14,-H14),"")))</f>
        <v/>
      </c>
      <c r="P14" s="24">
        <f>IF(A14="","",IF(OR(O14="",N14=""),"",IFERROR(WORKDAY(O14,-MAX(N14-1,0)),"")))</f>
        <v/>
      </c>
      <c r="Q14" s="24">
        <f>IF(A14="","",IF(OR(P14="",I14=""),"",IFERROR(WORKDAY(P14,-I14),"")))</f>
        <v/>
      </c>
      <c r="R14" s="38">
        <f>IF(A14="","",IF(O14="","",IFERROR(IF(O14&gt;=TODAY(),NETWORKDAYS(TODAY(),O14)-1,-NETWORKDAYS(O14,TODAY())+1),"")))</f>
        <v/>
      </c>
      <c r="S14" s="7">
        <f>IF(A14="","",IF(J14="Storniert","Storniert",IF(OR(B14="",C14="",D14="",E14="",F14="",G14="",H14="",I14="",J14="",K14="",M14="",N14="",O14="",P14="",Q14=""),"Unvollständig",IF(O14&lt;TODAY(),"Überfällig",IF(R14&lt;=Kapazität!$H$7,"Kritisch","Planbar")))))</f>
        <v/>
      </c>
      <c r="T14" s="25">
        <f>IF(A14="","",IF(COUNTIF($A$7:$A$106,A14)&gt;1,"Doppelte Auftrags-Nr.",IF(OR(B14="",C14="",D14="",E14="",F14="",G14="",H14="",I14="",J14="",K14=""),"Pflichtangabe fehlt",IF(M14="","Anlage oder Kapazität prüfen",""))))</f>
        <v/>
      </c>
    </row>
    <row r="15">
      <c r="A15" s="12" t="inlineStr">
        <is>
          <t>FP-26-009</t>
        </is>
      </c>
      <c r="B15" s="12" t="inlineStr">
        <is>
          <t>Distanzkörper D-7</t>
        </is>
      </c>
      <c r="C15" s="32" t="n">
        <v>75</v>
      </c>
      <c r="D15" s="14" t="n">
        <v>46274</v>
      </c>
      <c r="E15" s="12" t="inlineStr">
        <is>
          <t>Drehzentrum Alpha</t>
        </is>
      </c>
      <c r="F15" s="15" t="n">
        <v>0.5</v>
      </c>
      <c r="G15" s="33" t="n">
        <v>2.4</v>
      </c>
      <c r="H15" s="34" t="n">
        <v>0</v>
      </c>
      <c r="I15" s="34" t="n">
        <v>1</v>
      </c>
      <c r="J15" s="12" t="inlineStr">
        <is>
          <t>Freigegeben</t>
        </is>
      </c>
      <c r="K15" s="12" t="inlineStr">
        <is>
          <t>Planung A</t>
        </is>
      </c>
      <c r="L15" s="18">
        <f>IF(A15="","",IF(OR(C15="",F15="",G15=""),"",IFERROR(F15+C15*G15/60,"")))</f>
        <v/>
      </c>
      <c r="M15" s="35">
        <f>IF(A15="","",IFERROR(VLOOKUP(E15,'Kapazität'!$A$7:$D$106,4,FALSE),""))</f>
        <v/>
      </c>
      <c r="N15" s="36">
        <f>IF(A15="","",IF(OR(L15="",M15="",M15&lt;=0),"",IFERROR(ROUNDUP(L15/M15,0),"")))</f>
        <v/>
      </c>
      <c r="O15" s="11">
        <f>IF(A15="","",IF(OR(D15="",H15=""),"",IFERROR(WORKDAY(D15,-H15),"")))</f>
        <v/>
      </c>
      <c r="P15" s="11">
        <f>IF(A15="","",IF(OR(O15="",N15=""),"",IFERROR(WORKDAY(O15,-MAX(N15-1,0)),"")))</f>
        <v/>
      </c>
      <c r="Q15" s="11">
        <f>IF(A15="","",IF(OR(P15="",I15=""),"",IFERROR(WORKDAY(P15,-I15),"")))</f>
        <v/>
      </c>
      <c r="R15" s="36">
        <f>IF(A15="","",IF(O15="","",IFERROR(IF(O15&gt;=TODAY(),NETWORKDAYS(TODAY(),O15)-1,-NETWORKDAYS(O15,TODAY())+1),"")))</f>
        <v/>
      </c>
      <c r="S15" s="9">
        <f>IF(A15="","",IF(J15="Storniert","Storniert",IF(OR(B15="",C15="",D15="",E15="",F15="",G15="",H15="",I15="",J15="",K15="",M15="",N15="",O15="",P15="",Q15=""),"Unvollständig",IF(O15&lt;TODAY(),"Überfällig",IF(R15&lt;=Kapazität!$H$7,"Kritisch","Planbar")))))</f>
        <v/>
      </c>
      <c r="T15" s="21">
        <f>IF(A15="","",IF(COUNTIF($A$7:$A$106,A15)&gt;1,"Doppelte Auftrags-Nr.",IF(OR(B15="",C15="",D15="",E15="",F15="",G15="",H15="",I15="",J15="",K15=""),"Pflichtangabe fehlt",IF(M15="","Anlage oder Kapazität prüfen",""))))</f>
        <v/>
      </c>
    </row>
    <row r="16">
      <c r="A16" s="12" t="inlineStr">
        <is>
          <t>FP-26-010</t>
        </is>
      </c>
      <c r="B16" s="12" t="inlineStr">
        <is>
          <t>Montagesatz M-22</t>
        </is>
      </c>
      <c r="C16" s="32" t="n">
        <v>210</v>
      </c>
      <c r="D16" s="14" t="n"/>
      <c r="E16" s="12" t="inlineStr">
        <is>
          <t>Montage Nord</t>
        </is>
      </c>
      <c r="F16" s="15" t="n">
        <v>1.5</v>
      </c>
      <c r="G16" s="33" t="n">
        <v>2.2</v>
      </c>
      <c r="H16" s="34" t="n">
        <v>2</v>
      </c>
      <c r="I16" s="34" t="n">
        <v>4</v>
      </c>
      <c r="J16" s="12" t="inlineStr">
        <is>
          <t>In Planung</t>
        </is>
      </c>
      <c r="K16" s="12" t="inlineStr">
        <is>
          <t>Planung B</t>
        </is>
      </c>
      <c r="L16" s="10">
        <f>IF(A16="","",IF(OR(C16="",F16="",G16=""),"",IFERROR(F16+C16*G16/60,"")))</f>
        <v/>
      </c>
      <c r="M16" s="37">
        <f>IF(A16="","",IFERROR(VLOOKUP(E16,'Kapazität'!$A$7:$D$106,4,FALSE),""))</f>
        <v/>
      </c>
      <c r="N16" s="38">
        <f>IF(A16="","",IF(OR(L16="",M16="",M16&lt;=0),"",IFERROR(ROUNDUP(L16/M16,0),"")))</f>
        <v/>
      </c>
      <c r="O16" s="24">
        <f>IF(A16="","",IF(OR(D16="",H16=""),"",IFERROR(WORKDAY(D16,-H16),"")))</f>
        <v/>
      </c>
      <c r="P16" s="24">
        <f>IF(A16="","",IF(OR(O16="",N16=""),"",IFERROR(WORKDAY(O16,-MAX(N16-1,0)),"")))</f>
        <v/>
      </c>
      <c r="Q16" s="24">
        <f>IF(A16="","",IF(OR(P16="",I16=""),"",IFERROR(WORKDAY(P16,-I16),"")))</f>
        <v/>
      </c>
      <c r="R16" s="38">
        <f>IF(A16="","",IF(O16="","",IFERROR(IF(O16&gt;=TODAY(),NETWORKDAYS(TODAY(),O16)-1,-NETWORKDAYS(O16,TODAY())+1),"")))</f>
        <v/>
      </c>
      <c r="S16" s="7">
        <f>IF(A16="","",IF(J16="Storniert","Storniert",IF(OR(B16="",C16="",D16="",E16="",F16="",G16="",H16="",I16="",J16="",K16="",M16="",N16="",O16="",P16="",Q16=""),"Unvollständig",IF(O16&lt;TODAY(),"Überfällig",IF(R16&lt;=Kapazität!$H$7,"Kritisch","Planbar")))))</f>
        <v/>
      </c>
      <c r="T16" s="25">
        <f>IF(A16="","",IF(COUNTIF($A$7:$A$106,A16)&gt;1,"Doppelte Auftrags-Nr.",IF(OR(B16="",C16="",D16="",E16="",F16="",G16="",H16="",I16="",J16="",K16=""),"Pflichtangabe fehlt",IF(M16="","Anlage oder Kapazität prüfen",""))))</f>
        <v/>
      </c>
    </row>
    <row r="17">
      <c r="A17" s="12" t="n"/>
      <c r="B17" s="12" t="n"/>
      <c r="C17" s="32" t="n"/>
      <c r="D17" s="14" t="n"/>
      <c r="E17" s="12" t="n"/>
      <c r="F17" s="15" t="n"/>
      <c r="G17" s="33" t="n"/>
      <c r="H17" s="34" t="n"/>
      <c r="I17" s="34" t="n"/>
      <c r="J17" s="12" t="n"/>
      <c r="K17" s="12" t="n"/>
      <c r="L17" s="18">
        <f>IF(A17="","",IF(OR(C17="",F17="",G17=""),"",IFERROR(F17+C17*G17/60,"")))</f>
        <v/>
      </c>
      <c r="M17" s="35">
        <f>IF(A17="","",IFERROR(VLOOKUP(E17,'Kapazität'!$A$7:$D$106,4,FALSE),""))</f>
        <v/>
      </c>
      <c r="N17" s="36">
        <f>IF(A17="","",IF(OR(L17="",M17="",M17&lt;=0),"",IFERROR(ROUNDUP(L17/M17,0),"")))</f>
        <v/>
      </c>
      <c r="O17" s="11">
        <f>IF(A17="","",IF(OR(D17="",H17=""),"",IFERROR(WORKDAY(D17,-H17),"")))</f>
        <v/>
      </c>
      <c r="P17" s="11">
        <f>IF(A17="","",IF(OR(O17="",N17=""),"",IFERROR(WORKDAY(O17,-MAX(N17-1,0)),"")))</f>
        <v/>
      </c>
      <c r="Q17" s="11">
        <f>IF(A17="","",IF(OR(P17="",I17=""),"",IFERROR(WORKDAY(P17,-I17),"")))</f>
        <v/>
      </c>
      <c r="R17" s="36">
        <f>IF(A17="","",IF(O17="","",IFERROR(IF(O17&gt;=TODAY(),NETWORKDAYS(TODAY(),O17)-1,-NETWORKDAYS(O17,TODAY())+1),"")))</f>
        <v/>
      </c>
      <c r="S17" s="9">
        <f>IF(A17="","",IF(J17="Storniert","Storniert",IF(OR(B17="",C17="",D17="",E17="",F17="",G17="",H17="",I17="",J17="",K17="",M17="",N17="",O17="",P17="",Q17=""),"Unvollständig",IF(O17&lt;TODAY(),"Überfällig",IF(R17&lt;=Kapazität!$H$7,"Kritisch","Planbar")))))</f>
        <v/>
      </c>
      <c r="T17" s="21">
        <f>IF(A17="","",IF(COUNTIF($A$7:$A$106,A17)&gt;1,"Doppelte Auftrags-Nr.",IF(OR(B17="",C17="",D17="",E17="",F17="",G17="",H17="",I17="",J17="",K17=""),"Pflichtangabe fehlt",IF(M17="","Anlage oder Kapazität prüfen",""))))</f>
        <v/>
      </c>
    </row>
    <row r="18">
      <c r="A18" s="12" t="n"/>
      <c r="B18" s="12" t="n"/>
      <c r="C18" s="32" t="n"/>
      <c r="D18" s="14" t="n"/>
      <c r="E18" s="12" t="n"/>
      <c r="F18" s="15" t="n"/>
      <c r="G18" s="33" t="n"/>
      <c r="H18" s="34" t="n"/>
      <c r="I18" s="34" t="n"/>
      <c r="J18" s="12" t="n"/>
      <c r="K18" s="12" t="n"/>
      <c r="L18" s="10">
        <f>IF(A18="","",IF(OR(C18="",F18="",G18=""),"",IFERROR(F18+C18*G18/60,"")))</f>
        <v/>
      </c>
      <c r="M18" s="37">
        <f>IF(A18="","",IFERROR(VLOOKUP(E18,'Kapazität'!$A$7:$D$106,4,FALSE),""))</f>
        <v/>
      </c>
      <c r="N18" s="38">
        <f>IF(A18="","",IF(OR(L18="",M18="",M18&lt;=0),"",IFERROR(ROUNDUP(L18/M18,0),"")))</f>
        <v/>
      </c>
      <c r="O18" s="24">
        <f>IF(A18="","",IF(OR(D18="",H18=""),"",IFERROR(WORKDAY(D18,-H18),"")))</f>
        <v/>
      </c>
      <c r="P18" s="24">
        <f>IF(A18="","",IF(OR(O18="",N18=""),"",IFERROR(WORKDAY(O18,-MAX(N18-1,0)),"")))</f>
        <v/>
      </c>
      <c r="Q18" s="24">
        <f>IF(A18="","",IF(OR(P18="",I18=""),"",IFERROR(WORKDAY(P18,-I18),"")))</f>
        <v/>
      </c>
      <c r="R18" s="38">
        <f>IF(A18="","",IF(O18="","",IFERROR(IF(O18&gt;=TODAY(),NETWORKDAYS(TODAY(),O18)-1,-NETWORKDAYS(O18,TODAY())+1),"")))</f>
        <v/>
      </c>
      <c r="S18" s="7">
        <f>IF(A18="","",IF(J18="Storniert","Storniert",IF(OR(B18="",C18="",D18="",E18="",F18="",G18="",H18="",I18="",J18="",K18="",M18="",N18="",O18="",P18="",Q18=""),"Unvollständig",IF(O18&lt;TODAY(),"Überfällig",IF(R18&lt;=Kapazität!$H$7,"Kritisch","Planbar")))))</f>
        <v/>
      </c>
      <c r="T18" s="25">
        <f>IF(A18="","",IF(COUNTIF($A$7:$A$106,A18)&gt;1,"Doppelte Auftrags-Nr.",IF(OR(B18="",C18="",D18="",E18="",F18="",G18="",H18="",I18="",J18="",K18=""),"Pflichtangabe fehlt",IF(M18="","Anlage oder Kapazität prüfen",""))))</f>
        <v/>
      </c>
    </row>
    <row r="19">
      <c r="A19" s="12" t="n"/>
      <c r="B19" s="12" t="n"/>
      <c r="C19" s="32" t="n"/>
      <c r="D19" s="14" t="n"/>
      <c r="E19" s="12" t="n"/>
      <c r="F19" s="15" t="n"/>
      <c r="G19" s="33" t="n"/>
      <c r="H19" s="34" t="n"/>
      <c r="I19" s="34" t="n"/>
      <c r="J19" s="12" t="n"/>
      <c r="K19" s="12" t="n"/>
      <c r="L19" s="18">
        <f>IF(A19="","",IF(OR(C19="",F19="",G19=""),"",IFERROR(F19+C19*G19/60,"")))</f>
        <v/>
      </c>
      <c r="M19" s="35">
        <f>IF(A19="","",IFERROR(VLOOKUP(E19,'Kapazität'!$A$7:$D$106,4,FALSE),""))</f>
        <v/>
      </c>
      <c r="N19" s="36">
        <f>IF(A19="","",IF(OR(L19="",M19="",M19&lt;=0),"",IFERROR(ROUNDUP(L19/M19,0),"")))</f>
        <v/>
      </c>
      <c r="O19" s="11">
        <f>IF(A19="","",IF(OR(D19="",H19=""),"",IFERROR(WORKDAY(D19,-H19),"")))</f>
        <v/>
      </c>
      <c r="P19" s="11">
        <f>IF(A19="","",IF(OR(O19="",N19=""),"",IFERROR(WORKDAY(O19,-MAX(N19-1,0)),"")))</f>
        <v/>
      </c>
      <c r="Q19" s="11">
        <f>IF(A19="","",IF(OR(P19="",I19=""),"",IFERROR(WORKDAY(P19,-I19),"")))</f>
        <v/>
      </c>
      <c r="R19" s="36">
        <f>IF(A19="","",IF(O19="","",IFERROR(IF(O19&gt;=TODAY(),NETWORKDAYS(TODAY(),O19)-1,-NETWORKDAYS(O19,TODAY())+1),"")))</f>
        <v/>
      </c>
      <c r="S19" s="9">
        <f>IF(A19="","",IF(J19="Storniert","Storniert",IF(OR(B19="",C19="",D19="",E19="",F19="",G19="",H19="",I19="",J19="",K19="",M19="",N19="",O19="",P19="",Q19=""),"Unvollständig",IF(O19&lt;TODAY(),"Überfällig",IF(R19&lt;=Kapazität!$H$7,"Kritisch","Planbar")))))</f>
        <v/>
      </c>
      <c r="T19" s="21">
        <f>IF(A19="","",IF(COUNTIF($A$7:$A$106,A19)&gt;1,"Doppelte Auftrags-Nr.",IF(OR(B19="",C19="",D19="",E19="",F19="",G19="",H19="",I19="",J19="",K19=""),"Pflichtangabe fehlt",IF(M19="","Anlage oder Kapazität prüfen",""))))</f>
        <v/>
      </c>
    </row>
    <row r="20">
      <c r="A20" s="12" t="n"/>
      <c r="B20" s="12" t="n"/>
      <c r="C20" s="32" t="n"/>
      <c r="D20" s="14" t="n"/>
      <c r="E20" s="12" t="n"/>
      <c r="F20" s="15" t="n"/>
      <c r="G20" s="33" t="n"/>
      <c r="H20" s="34" t="n"/>
      <c r="I20" s="34" t="n"/>
      <c r="J20" s="12" t="n"/>
      <c r="K20" s="12" t="n"/>
      <c r="L20" s="10">
        <f>IF(A20="","",IF(OR(C20="",F20="",G20=""),"",IFERROR(F20+C20*G20/60,"")))</f>
        <v/>
      </c>
      <c r="M20" s="37">
        <f>IF(A20="","",IFERROR(VLOOKUP(E20,'Kapazität'!$A$7:$D$106,4,FALSE),""))</f>
        <v/>
      </c>
      <c r="N20" s="38">
        <f>IF(A20="","",IF(OR(L20="",M20="",M20&lt;=0),"",IFERROR(ROUNDUP(L20/M20,0),"")))</f>
        <v/>
      </c>
      <c r="O20" s="24">
        <f>IF(A20="","",IF(OR(D20="",H20=""),"",IFERROR(WORKDAY(D20,-H20),"")))</f>
        <v/>
      </c>
      <c r="P20" s="24">
        <f>IF(A20="","",IF(OR(O20="",N20=""),"",IFERROR(WORKDAY(O20,-MAX(N20-1,0)),"")))</f>
        <v/>
      </c>
      <c r="Q20" s="24">
        <f>IF(A20="","",IF(OR(P20="",I20=""),"",IFERROR(WORKDAY(P20,-I20),"")))</f>
        <v/>
      </c>
      <c r="R20" s="38">
        <f>IF(A20="","",IF(O20="","",IFERROR(IF(O20&gt;=TODAY(),NETWORKDAYS(TODAY(),O20)-1,-NETWORKDAYS(O20,TODAY())+1),"")))</f>
        <v/>
      </c>
      <c r="S20" s="7">
        <f>IF(A20="","",IF(J20="Storniert","Storniert",IF(OR(B20="",C20="",D20="",E20="",F20="",G20="",H20="",I20="",J20="",K20="",M20="",N20="",O20="",P20="",Q20=""),"Unvollständig",IF(O20&lt;TODAY(),"Überfällig",IF(R20&lt;=Kapazität!$H$7,"Kritisch","Planbar")))))</f>
        <v/>
      </c>
      <c r="T20" s="25">
        <f>IF(A20="","",IF(COUNTIF($A$7:$A$106,A20)&gt;1,"Doppelte Auftrags-Nr.",IF(OR(B20="",C20="",D20="",E20="",F20="",G20="",H20="",I20="",J20="",K20=""),"Pflichtangabe fehlt",IF(M20="","Anlage oder Kapazität prüfen",""))))</f>
        <v/>
      </c>
    </row>
    <row r="21">
      <c r="A21" s="12" t="n"/>
      <c r="B21" s="12" t="n"/>
      <c r="C21" s="32" t="n"/>
      <c r="D21" s="14" t="n"/>
      <c r="E21" s="12" t="n"/>
      <c r="F21" s="15" t="n"/>
      <c r="G21" s="33" t="n"/>
      <c r="H21" s="34" t="n"/>
      <c r="I21" s="34" t="n"/>
      <c r="J21" s="12" t="n"/>
      <c r="K21" s="12" t="n"/>
      <c r="L21" s="18">
        <f>IF(A21="","",IF(OR(C21="",F21="",G21=""),"",IFERROR(F21+C21*G21/60,"")))</f>
        <v/>
      </c>
      <c r="M21" s="35">
        <f>IF(A21="","",IFERROR(VLOOKUP(E21,'Kapazität'!$A$7:$D$106,4,FALSE),""))</f>
        <v/>
      </c>
      <c r="N21" s="36">
        <f>IF(A21="","",IF(OR(L21="",M21="",M21&lt;=0),"",IFERROR(ROUNDUP(L21/M21,0),"")))</f>
        <v/>
      </c>
      <c r="O21" s="11">
        <f>IF(A21="","",IF(OR(D21="",H21=""),"",IFERROR(WORKDAY(D21,-H21),"")))</f>
        <v/>
      </c>
      <c r="P21" s="11">
        <f>IF(A21="","",IF(OR(O21="",N21=""),"",IFERROR(WORKDAY(O21,-MAX(N21-1,0)),"")))</f>
        <v/>
      </c>
      <c r="Q21" s="11">
        <f>IF(A21="","",IF(OR(P21="",I21=""),"",IFERROR(WORKDAY(P21,-I21),"")))</f>
        <v/>
      </c>
      <c r="R21" s="36">
        <f>IF(A21="","",IF(O21="","",IFERROR(IF(O21&gt;=TODAY(),NETWORKDAYS(TODAY(),O21)-1,-NETWORKDAYS(O21,TODAY())+1),"")))</f>
        <v/>
      </c>
      <c r="S21" s="9">
        <f>IF(A21="","",IF(J21="Storniert","Storniert",IF(OR(B21="",C21="",D21="",E21="",F21="",G21="",H21="",I21="",J21="",K21="",M21="",N21="",O21="",P21="",Q21=""),"Unvollständig",IF(O21&lt;TODAY(),"Überfällig",IF(R21&lt;=Kapazität!$H$7,"Kritisch","Planbar")))))</f>
        <v/>
      </c>
      <c r="T21" s="21">
        <f>IF(A21="","",IF(COUNTIF($A$7:$A$106,A21)&gt;1,"Doppelte Auftrags-Nr.",IF(OR(B21="",C21="",D21="",E21="",F21="",G21="",H21="",I21="",J21="",K21=""),"Pflichtangabe fehlt",IF(M21="","Anlage oder Kapazität prüfen",""))))</f>
        <v/>
      </c>
    </row>
    <row r="22">
      <c r="A22" s="12" t="n"/>
      <c r="B22" s="12" t="n"/>
      <c r="C22" s="32" t="n"/>
      <c r="D22" s="14" t="n"/>
      <c r="E22" s="12" t="n"/>
      <c r="F22" s="15" t="n"/>
      <c r="G22" s="33" t="n"/>
      <c r="H22" s="34" t="n"/>
      <c r="I22" s="34" t="n"/>
      <c r="J22" s="12" t="n"/>
      <c r="K22" s="12" t="n"/>
      <c r="L22" s="10">
        <f>IF(A22="","",IF(OR(C22="",F22="",G22=""),"",IFERROR(F22+C22*G22/60,"")))</f>
        <v/>
      </c>
      <c r="M22" s="37">
        <f>IF(A22="","",IFERROR(VLOOKUP(E22,'Kapazität'!$A$7:$D$106,4,FALSE),""))</f>
        <v/>
      </c>
      <c r="N22" s="38">
        <f>IF(A22="","",IF(OR(L22="",M22="",M22&lt;=0),"",IFERROR(ROUNDUP(L22/M22,0),"")))</f>
        <v/>
      </c>
      <c r="O22" s="24">
        <f>IF(A22="","",IF(OR(D22="",H22=""),"",IFERROR(WORKDAY(D22,-H22),"")))</f>
        <v/>
      </c>
      <c r="P22" s="24">
        <f>IF(A22="","",IF(OR(O22="",N22=""),"",IFERROR(WORKDAY(O22,-MAX(N22-1,0)),"")))</f>
        <v/>
      </c>
      <c r="Q22" s="24">
        <f>IF(A22="","",IF(OR(P22="",I22=""),"",IFERROR(WORKDAY(P22,-I22),"")))</f>
        <v/>
      </c>
      <c r="R22" s="38">
        <f>IF(A22="","",IF(O22="","",IFERROR(IF(O22&gt;=TODAY(),NETWORKDAYS(TODAY(),O22)-1,-NETWORKDAYS(O22,TODAY())+1),"")))</f>
        <v/>
      </c>
      <c r="S22" s="7">
        <f>IF(A22="","",IF(J22="Storniert","Storniert",IF(OR(B22="",C22="",D22="",E22="",F22="",G22="",H22="",I22="",J22="",K22="",M22="",N22="",O22="",P22="",Q22=""),"Unvollständig",IF(O22&lt;TODAY(),"Überfällig",IF(R22&lt;=Kapazität!$H$7,"Kritisch","Planbar")))))</f>
        <v/>
      </c>
      <c r="T22" s="25">
        <f>IF(A22="","",IF(COUNTIF($A$7:$A$106,A22)&gt;1,"Doppelte Auftrags-Nr.",IF(OR(B22="",C22="",D22="",E22="",F22="",G22="",H22="",I22="",J22="",K22=""),"Pflichtangabe fehlt",IF(M22="","Anlage oder Kapazität prüfen",""))))</f>
        <v/>
      </c>
    </row>
    <row r="23">
      <c r="A23" s="12" t="n"/>
      <c r="B23" s="12" t="n"/>
      <c r="C23" s="32" t="n"/>
      <c r="D23" s="14" t="n"/>
      <c r="E23" s="12" t="n"/>
      <c r="F23" s="15" t="n"/>
      <c r="G23" s="33" t="n"/>
      <c r="H23" s="34" t="n"/>
      <c r="I23" s="34" t="n"/>
      <c r="J23" s="12" t="n"/>
      <c r="K23" s="12" t="n"/>
      <c r="L23" s="18">
        <f>IF(A23="","",IF(OR(C23="",F23="",G23=""),"",IFERROR(F23+C23*G23/60,"")))</f>
        <v/>
      </c>
      <c r="M23" s="35">
        <f>IF(A23="","",IFERROR(VLOOKUP(E23,'Kapazität'!$A$7:$D$106,4,FALSE),""))</f>
        <v/>
      </c>
      <c r="N23" s="36">
        <f>IF(A23="","",IF(OR(L23="",M23="",M23&lt;=0),"",IFERROR(ROUNDUP(L23/M23,0),"")))</f>
        <v/>
      </c>
      <c r="O23" s="11">
        <f>IF(A23="","",IF(OR(D23="",H23=""),"",IFERROR(WORKDAY(D23,-H23),"")))</f>
        <v/>
      </c>
      <c r="P23" s="11">
        <f>IF(A23="","",IF(OR(O23="",N23=""),"",IFERROR(WORKDAY(O23,-MAX(N23-1,0)),"")))</f>
        <v/>
      </c>
      <c r="Q23" s="11">
        <f>IF(A23="","",IF(OR(P23="",I23=""),"",IFERROR(WORKDAY(P23,-I23),"")))</f>
        <v/>
      </c>
      <c r="R23" s="36">
        <f>IF(A23="","",IF(O23="","",IFERROR(IF(O23&gt;=TODAY(),NETWORKDAYS(TODAY(),O23)-1,-NETWORKDAYS(O23,TODAY())+1),"")))</f>
        <v/>
      </c>
      <c r="S23" s="9">
        <f>IF(A23="","",IF(J23="Storniert","Storniert",IF(OR(B23="",C23="",D23="",E23="",F23="",G23="",H23="",I23="",J23="",K23="",M23="",N23="",O23="",P23="",Q23=""),"Unvollständig",IF(O23&lt;TODAY(),"Überfällig",IF(R23&lt;=Kapazität!$H$7,"Kritisch","Planbar")))))</f>
        <v/>
      </c>
      <c r="T23" s="21">
        <f>IF(A23="","",IF(COUNTIF($A$7:$A$106,A23)&gt;1,"Doppelte Auftrags-Nr.",IF(OR(B23="",C23="",D23="",E23="",F23="",G23="",H23="",I23="",J23="",K23=""),"Pflichtangabe fehlt",IF(M23="","Anlage oder Kapazität prüfen",""))))</f>
        <v/>
      </c>
    </row>
    <row r="24">
      <c r="A24" s="12" t="n"/>
      <c r="B24" s="12" t="n"/>
      <c r="C24" s="32" t="n"/>
      <c r="D24" s="14" t="n"/>
      <c r="E24" s="12" t="n"/>
      <c r="F24" s="15" t="n"/>
      <c r="G24" s="33" t="n"/>
      <c r="H24" s="34" t="n"/>
      <c r="I24" s="34" t="n"/>
      <c r="J24" s="12" t="n"/>
      <c r="K24" s="12" t="n"/>
      <c r="L24" s="10">
        <f>IF(A24="","",IF(OR(C24="",F24="",G24=""),"",IFERROR(F24+C24*G24/60,"")))</f>
        <v/>
      </c>
      <c r="M24" s="37">
        <f>IF(A24="","",IFERROR(VLOOKUP(E24,'Kapazität'!$A$7:$D$106,4,FALSE),""))</f>
        <v/>
      </c>
      <c r="N24" s="38">
        <f>IF(A24="","",IF(OR(L24="",M24="",M24&lt;=0),"",IFERROR(ROUNDUP(L24/M24,0),"")))</f>
        <v/>
      </c>
      <c r="O24" s="24">
        <f>IF(A24="","",IF(OR(D24="",H24=""),"",IFERROR(WORKDAY(D24,-H24),"")))</f>
        <v/>
      </c>
      <c r="P24" s="24">
        <f>IF(A24="","",IF(OR(O24="",N24=""),"",IFERROR(WORKDAY(O24,-MAX(N24-1,0)),"")))</f>
        <v/>
      </c>
      <c r="Q24" s="24">
        <f>IF(A24="","",IF(OR(P24="",I24=""),"",IFERROR(WORKDAY(P24,-I24),"")))</f>
        <v/>
      </c>
      <c r="R24" s="38">
        <f>IF(A24="","",IF(O24="","",IFERROR(IF(O24&gt;=TODAY(),NETWORKDAYS(TODAY(),O24)-1,-NETWORKDAYS(O24,TODAY())+1),"")))</f>
        <v/>
      </c>
      <c r="S24" s="7">
        <f>IF(A24="","",IF(J24="Storniert","Storniert",IF(OR(B24="",C24="",D24="",E24="",F24="",G24="",H24="",I24="",J24="",K24="",M24="",N24="",O24="",P24="",Q24=""),"Unvollständig",IF(O24&lt;TODAY(),"Überfällig",IF(R24&lt;=Kapazität!$H$7,"Kritisch","Planbar")))))</f>
        <v/>
      </c>
      <c r="T24" s="25">
        <f>IF(A24="","",IF(COUNTIF($A$7:$A$106,A24)&gt;1,"Doppelte Auftrags-Nr.",IF(OR(B24="",C24="",D24="",E24="",F24="",G24="",H24="",I24="",J24="",K24=""),"Pflichtangabe fehlt",IF(M24="","Anlage oder Kapazität prüfen",""))))</f>
        <v/>
      </c>
    </row>
    <row r="25">
      <c r="A25" s="12" t="n"/>
      <c r="B25" s="12" t="n"/>
      <c r="C25" s="32" t="n"/>
      <c r="D25" s="14" t="n"/>
      <c r="E25" s="12" t="n"/>
      <c r="F25" s="15" t="n"/>
      <c r="G25" s="33" t="n"/>
      <c r="H25" s="34" t="n"/>
      <c r="I25" s="34" t="n"/>
      <c r="J25" s="12" t="n"/>
      <c r="K25" s="12" t="n"/>
      <c r="L25" s="18">
        <f>IF(A25="","",IF(OR(C25="",F25="",G25=""),"",IFERROR(F25+C25*G25/60,"")))</f>
        <v/>
      </c>
      <c r="M25" s="35">
        <f>IF(A25="","",IFERROR(VLOOKUP(E25,'Kapazität'!$A$7:$D$106,4,FALSE),""))</f>
        <v/>
      </c>
      <c r="N25" s="36">
        <f>IF(A25="","",IF(OR(L25="",M25="",M25&lt;=0),"",IFERROR(ROUNDUP(L25/M25,0),"")))</f>
        <v/>
      </c>
      <c r="O25" s="11">
        <f>IF(A25="","",IF(OR(D25="",H25=""),"",IFERROR(WORKDAY(D25,-H25),"")))</f>
        <v/>
      </c>
      <c r="P25" s="11">
        <f>IF(A25="","",IF(OR(O25="",N25=""),"",IFERROR(WORKDAY(O25,-MAX(N25-1,0)),"")))</f>
        <v/>
      </c>
      <c r="Q25" s="11">
        <f>IF(A25="","",IF(OR(P25="",I25=""),"",IFERROR(WORKDAY(P25,-I25),"")))</f>
        <v/>
      </c>
      <c r="R25" s="36">
        <f>IF(A25="","",IF(O25="","",IFERROR(IF(O25&gt;=TODAY(),NETWORKDAYS(TODAY(),O25)-1,-NETWORKDAYS(O25,TODAY())+1),"")))</f>
        <v/>
      </c>
      <c r="S25" s="9">
        <f>IF(A25="","",IF(J25="Storniert","Storniert",IF(OR(B25="",C25="",D25="",E25="",F25="",G25="",H25="",I25="",J25="",K25="",M25="",N25="",O25="",P25="",Q25=""),"Unvollständig",IF(O25&lt;TODAY(),"Überfällig",IF(R25&lt;=Kapazität!$H$7,"Kritisch","Planbar")))))</f>
        <v/>
      </c>
      <c r="T25" s="21">
        <f>IF(A25="","",IF(COUNTIF($A$7:$A$106,A25)&gt;1,"Doppelte Auftrags-Nr.",IF(OR(B25="",C25="",D25="",E25="",F25="",G25="",H25="",I25="",J25="",K25=""),"Pflichtangabe fehlt",IF(M25="","Anlage oder Kapazität prüfen",""))))</f>
        <v/>
      </c>
    </row>
    <row r="26">
      <c r="A26" s="12" t="n"/>
      <c r="B26" s="12" t="n"/>
      <c r="C26" s="32" t="n"/>
      <c r="D26" s="14" t="n"/>
      <c r="E26" s="12" t="n"/>
      <c r="F26" s="15" t="n"/>
      <c r="G26" s="33" t="n"/>
      <c r="H26" s="34" t="n"/>
      <c r="I26" s="34" t="n"/>
      <c r="J26" s="12" t="n"/>
      <c r="K26" s="12" t="n"/>
      <c r="L26" s="10">
        <f>IF(A26="","",IF(OR(C26="",F26="",G26=""),"",IFERROR(F26+C26*G26/60,"")))</f>
        <v/>
      </c>
      <c r="M26" s="37">
        <f>IF(A26="","",IFERROR(VLOOKUP(E26,'Kapazität'!$A$7:$D$106,4,FALSE),""))</f>
        <v/>
      </c>
      <c r="N26" s="38">
        <f>IF(A26="","",IF(OR(L26="",M26="",M26&lt;=0),"",IFERROR(ROUNDUP(L26/M26,0),"")))</f>
        <v/>
      </c>
      <c r="O26" s="24">
        <f>IF(A26="","",IF(OR(D26="",H26=""),"",IFERROR(WORKDAY(D26,-H26),"")))</f>
        <v/>
      </c>
      <c r="P26" s="24">
        <f>IF(A26="","",IF(OR(O26="",N26=""),"",IFERROR(WORKDAY(O26,-MAX(N26-1,0)),"")))</f>
        <v/>
      </c>
      <c r="Q26" s="24">
        <f>IF(A26="","",IF(OR(P26="",I26=""),"",IFERROR(WORKDAY(P26,-I26),"")))</f>
        <v/>
      </c>
      <c r="R26" s="38">
        <f>IF(A26="","",IF(O26="","",IFERROR(IF(O26&gt;=TODAY(),NETWORKDAYS(TODAY(),O26)-1,-NETWORKDAYS(O26,TODAY())+1),"")))</f>
        <v/>
      </c>
      <c r="S26" s="7">
        <f>IF(A26="","",IF(J26="Storniert","Storniert",IF(OR(B26="",C26="",D26="",E26="",F26="",G26="",H26="",I26="",J26="",K26="",M26="",N26="",O26="",P26="",Q26=""),"Unvollständig",IF(O26&lt;TODAY(),"Überfällig",IF(R26&lt;=Kapazität!$H$7,"Kritisch","Planbar")))))</f>
        <v/>
      </c>
      <c r="T26" s="25">
        <f>IF(A26="","",IF(COUNTIF($A$7:$A$106,A26)&gt;1,"Doppelte Auftrags-Nr.",IF(OR(B26="",C26="",D26="",E26="",F26="",G26="",H26="",I26="",J26="",K26=""),"Pflichtangabe fehlt",IF(M26="","Anlage oder Kapazität prüfen",""))))</f>
        <v/>
      </c>
    </row>
    <row r="27">
      <c r="A27" s="12" t="n"/>
      <c r="B27" s="12" t="n"/>
      <c r="C27" s="32" t="n"/>
      <c r="D27" s="14" t="n"/>
      <c r="E27" s="12" t="n"/>
      <c r="F27" s="15" t="n"/>
      <c r="G27" s="33" t="n"/>
      <c r="H27" s="34" t="n"/>
      <c r="I27" s="34" t="n"/>
      <c r="J27" s="12" t="n"/>
      <c r="K27" s="12" t="n"/>
      <c r="L27" s="18">
        <f>IF(A27="","",IF(OR(C27="",F27="",G27=""),"",IFERROR(F27+C27*G27/60,"")))</f>
        <v/>
      </c>
      <c r="M27" s="35">
        <f>IF(A27="","",IFERROR(VLOOKUP(E27,'Kapazität'!$A$7:$D$106,4,FALSE),""))</f>
        <v/>
      </c>
      <c r="N27" s="36">
        <f>IF(A27="","",IF(OR(L27="",M27="",M27&lt;=0),"",IFERROR(ROUNDUP(L27/M27,0),"")))</f>
        <v/>
      </c>
      <c r="O27" s="11">
        <f>IF(A27="","",IF(OR(D27="",H27=""),"",IFERROR(WORKDAY(D27,-H27),"")))</f>
        <v/>
      </c>
      <c r="P27" s="11">
        <f>IF(A27="","",IF(OR(O27="",N27=""),"",IFERROR(WORKDAY(O27,-MAX(N27-1,0)),"")))</f>
        <v/>
      </c>
      <c r="Q27" s="11">
        <f>IF(A27="","",IF(OR(P27="",I27=""),"",IFERROR(WORKDAY(P27,-I27),"")))</f>
        <v/>
      </c>
      <c r="R27" s="36">
        <f>IF(A27="","",IF(O27="","",IFERROR(IF(O27&gt;=TODAY(),NETWORKDAYS(TODAY(),O27)-1,-NETWORKDAYS(O27,TODAY())+1),"")))</f>
        <v/>
      </c>
      <c r="S27" s="9">
        <f>IF(A27="","",IF(J27="Storniert","Storniert",IF(OR(B27="",C27="",D27="",E27="",F27="",G27="",H27="",I27="",J27="",K27="",M27="",N27="",O27="",P27="",Q27=""),"Unvollständig",IF(O27&lt;TODAY(),"Überfällig",IF(R27&lt;=Kapazität!$H$7,"Kritisch","Planbar")))))</f>
        <v/>
      </c>
      <c r="T27" s="21">
        <f>IF(A27="","",IF(COUNTIF($A$7:$A$106,A27)&gt;1,"Doppelte Auftrags-Nr.",IF(OR(B27="",C27="",D27="",E27="",F27="",G27="",H27="",I27="",J27="",K27=""),"Pflichtangabe fehlt",IF(M27="","Anlage oder Kapazität prüfen",""))))</f>
        <v/>
      </c>
    </row>
    <row r="28">
      <c r="A28" s="12" t="n"/>
      <c r="B28" s="12" t="n"/>
      <c r="C28" s="32" t="n"/>
      <c r="D28" s="14" t="n"/>
      <c r="E28" s="12" t="n"/>
      <c r="F28" s="15" t="n"/>
      <c r="G28" s="33" t="n"/>
      <c r="H28" s="34" t="n"/>
      <c r="I28" s="34" t="n"/>
      <c r="J28" s="12" t="n"/>
      <c r="K28" s="12" t="n"/>
      <c r="L28" s="10">
        <f>IF(A28="","",IF(OR(C28="",F28="",G28=""),"",IFERROR(F28+C28*G28/60,"")))</f>
        <v/>
      </c>
      <c r="M28" s="37">
        <f>IF(A28="","",IFERROR(VLOOKUP(E28,'Kapazität'!$A$7:$D$106,4,FALSE),""))</f>
        <v/>
      </c>
      <c r="N28" s="38">
        <f>IF(A28="","",IF(OR(L28="",M28="",M28&lt;=0),"",IFERROR(ROUNDUP(L28/M28,0),"")))</f>
        <v/>
      </c>
      <c r="O28" s="24">
        <f>IF(A28="","",IF(OR(D28="",H28=""),"",IFERROR(WORKDAY(D28,-H28),"")))</f>
        <v/>
      </c>
      <c r="P28" s="24">
        <f>IF(A28="","",IF(OR(O28="",N28=""),"",IFERROR(WORKDAY(O28,-MAX(N28-1,0)),"")))</f>
        <v/>
      </c>
      <c r="Q28" s="24">
        <f>IF(A28="","",IF(OR(P28="",I28=""),"",IFERROR(WORKDAY(P28,-I28),"")))</f>
        <v/>
      </c>
      <c r="R28" s="38">
        <f>IF(A28="","",IF(O28="","",IFERROR(IF(O28&gt;=TODAY(),NETWORKDAYS(TODAY(),O28)-1,-NETWORKDAYS(O28,TODAY())+1),"")))</f>
        <v/>
      </c>
      <c r="S28" s="7">
        <f>IF(A28="","",IF(J28="Storniert","Storniert",IF(OR(B28="",C28="",D28="",E28="",F28="",G28="",H28="",I28="",J28="",K28="",M28="",N28="",O28="",P28="",Q28=""),"Unvollständig",IF(O28&lt;TODAY(),"Überfällig",IF(R28&lt;=Kapazität!$H$7,"Kritisch","Planbar")))))</f>
        <v/>
      </c>
      <c r="T28" s="25">
        <f>IF(A28="","",IF(COUNTIF($A$7:$A$106,A28)&gt;1,"Doppelte Auftrags-Nr.",IF(OR(B28="",C28="",D28="",E28="",F28="",G28="",H28="",I28="",J28="",K28=""),"Pflichtangabe fehlt",IF(M28="","Anlage oder Kapazität prüfen",""))))</f>
        <v/>
      </c>
    </row>
    <row r="29">
      <c r="A29" s="12" t="n"/>
      <c r="B29" s="12" t="n"/>
      <c r="C29" s="32" t="n"/>
      <c r="D29" s="14" t="n"/>
      <c r="E29" s="12" t="n"/>
      <c r="F29" s="15" t="n"/>
      <c r="G29" s="33" t="n"/>
      <c r="H29" s="34" t="n"/>
      <c r="I29" s="34" t="n"/>
      <c r="J29" s="12" t="n"/>
      <c r="K29" s="12" t="n"/>
      <c r="L29" s="18">
        <f>IF(A29="","",IF(OR(C29="",F29="",G29=""),"",IFERROR(F29+C29*G29/60,"")))</f>
        <v/>
      </c>
      <c r="M29" s="35">
        <f>IF(A29="","",IFERROR(VLOOKUP(E29,'Kapazität'!$A$7:$D$106,4,FALSE),""))</f>
        <v/>
      </c>
      <c r="N29" s="36">
        <f>IF(A29="","",IF(OR(L29="",M29="",M29&lt;=0),"",IFERROR(ROUNDUP(L29/M29,0),"")))</f>
        <v/>
      </c>
      <c r="O29" s="11">
        <f>IF(A29="","",IF(OR(D29="",H29=""),"",IFERROR(WORKDAY(D29,-H29),"")))</f>
        <v/>
      </c>
      <c r="P29" s="11">
        <f>IF(A29="","",IF(OR(O29="",N29=""),"",IFERROR(WORKDAY(O29,-MAX(N29-1,0)),"")))</f>
        <v/>
      </c>
      <c r="Q29" s="11">
        <f>IF(A29="","",IF(OR(P29="",I29=""),"",IFERROR(WORKDAY(P29,-I29),"")))</f>
        <v/>
      </c>
      <c r="R29" s="36">
        <f>IF(A29="","",IF(O29="","",IFERROR(IF(O29&gt;=TODAY(),NETWORKDAYS(TODAY(),O29)-1,-NETWORKDAYS(O29,TODAY())+1),"")))</f>
        <v/>
      </c>
      <c r="S29" s="9">
        <f>IF(A29="","",IF(J29="Storniert","Storniert",IF(OR(B29="",C29="",D29="",E29="",F29="",G29="",H29="",I29="",J29="",K29="",M29="",N29="",O29="",P29="",Q29=""),"Unvollständig",IF(O29&lt;TODAY(),"Überfällig",IF(R29&lt;=Kapazität!$H$7,"Kritisch","Planbar")))))</f>
        <v/>
      </c>
      <c r="T29" s="21">
        <f>IF(A29="","",IF(COUNTIF($A$7:$A$106,A29)&gt;1,"Doppelte Auftrags-Nr.",IF(OR(B29="",C29="",D29="",E29="",F29="",G29="",H29="",I29="",J29="",K29=""),"Pflichtangabe fehlt",IF(M29="","Anlage oder Kapazität prüfen",""))))</f>
        <v/>
      </c>
    </row>
    <row r="30">
      <c r="A30" s="12" t="n"/>
      <c r="B30" s="12" t="n"/>
      <c r="C30" s="32" t="n"/>
      <c r="D30" s="14" t="n"/>
      <c r="E30" s="12" t="n"/>
      <c r="F30" s="15" t="n"/>
      <c r="G30" s="33" t="n"/>
      <c r="H30" s="34" t="n"/>
      <c r="I30" s="34" t="n"/>
      <c r="J30" s="12" t="n"/>
      <c r="K30" s="12" t="n"/>
      <c r="L30" s="10">
        <f>IF(A30="","",IF(OR(C30="",F30="",G30=""),"",IFERROR(F30+C30*G30/60,"")))</f>
        <v/>
      </c>
      <c r="M30" s="37">
        <f>IF(A30="","",IFERROR(VLOOKUP(E30,'Kapazität'!$A$7:$D$106,4,FALSE),""))</f>
        <v/>
      </c>
      <c r="N30" s="38">
        <f>IF(A30="","",IF(OR(L30="",M30="",M30&lt;=0),"",IFERROR(ROUNDUP(L30/M30,0),"")))</f>
        <v/>
      </c>
      <c r="O30" s="24">
        <f>IF(A30="","",IF(OR(D30="",H30=""),"",IFERROR(WORKDAY(D30,-H30),"")))</f>
        <v/>
      </c>
      <c r="P30" s="24">
        <f>IF(A30="","",IF(OR(O30="",N30=""),"",IFERROR(WORKDAY(O30,-MAX(N30-1,0)),"")))</f>
        <v/>
      </c>
      <c r="Q30" s="24">
        <f>IF(A30="","",IF(OR(P30="",I30=""),"",IFERROR(WORKDAY(P30,-I30),"")))</f>
        <v/>
      </c>
      <c r="R30" s="38">
        <f>IF(A30="","",IF(O30="","",IFERROR(IF(O30&gt;=TODAY(),NETWORKDAYS(TODAY(),O30)-1,-NETWORKDAYS(O30,TODAY())+1),"")))</f>
        <v/>
      </c>
      <c r="S30" s="7">
        <f>IF(A30="","",IF(J30="Storniert","Storniert",IF(OR(B30="",C30="",D30="",E30="",F30="",G30="",H30="",I30="",J30="",K30="",M30="",N30="",O30="",P30="",Q30=""),"Unvollständig",IF(O30&lt;TODAY(),"Überfällig",IF(R30&lt;=Kapazität!$H$7,"Kritisch","Planbar")))))</f>
        <v/>
      </c>
      <c r="T30" s="25">
        <f>IF(A30="","",IF(COUNTIF($A$7:$A$106,A30)&gt;1,"Doppelte Auftrags-Nr.",IF(OR(B30="",C30="",D30="",E30="",F30="",G30="",H30="",I30="",J30="",K30=""),"Pflichtangabe fehlt",IF(M30="","Anlage oder Kapazität prüfen",""))))</f>
        <v/>
      </c>
    </row>
    <row r="31">
      <c r="A31" s="12" t="n"/>
      <c r="B31" s="12" t="n"/>
      <c r="C31" s="32" t="n"/>
      <c r="D31" s="14" t="n"/>
      <c r="E31" s="12" t="n"/>
      <c r="F31" s="15" t="n"/>
      <c r="G31" s="33" t="n"/>
      <c r="H31" s="34" t="n"/>
      <c r="I31" s="34" t="n"/>
      <c r="J31" s="12" t="n"/>
      <c r="K31" s="12" t="n"/>
      <c r="L31" s="18">
        <f>IF(A31="","",IF(OR(C31="",F31="",G31=""),"",IFERROR(F31+C31*G31/60,"")))</f>
        <v/>
      </c>
      <c r="M31" s="35">
        <f>IF(A31="","",IFERROR(VLOOKUP(E31,'Kapazität'!$A$7:$D$106,4,FALSE),""))</f>
        <v/>
      </c>
      <c r="N31" s="36">
        <f>IF(A31="","",IF(OR(L31="",M31="",M31&lt;=0),"",IFERROR(ROUNDUP(L31/M31,0),"")))</f>
        <v/>
      </c>
      <c r="O31" s="11">
        <f>IF(A31="","",IF(OR(D31="",H31=""),"",IFERROR(WORKDAY(D31,-H31),"")))</f>
        <v/>
      </c>
      <c r="P31" s="11">
        <f>IF(A31="","",IF(OR(O31="",N31=""),"",IFERROR(WORKDAY(O31,-MAX(N31-1,0)),"")))</f>
        <v/>
      </c>
      <c r="Q31" s="11">
        <f>IF(A31="","",IF(OR(P31="",I31=""),"",IFERROR(WORKDAY(P31,-I31),"")))</f>
        <v/>
      </c>
      <c r="R31" s="36">
        <f>IF(A31="","",IF(O31="","",IFERROR(IF(O31&gt;=TODAY(),NETWORKDAYS(TODAY(),O31)-1,-NETWORKDAYS(O31,TODAY())+1),"")))</f>
        <v/>
      </c>
      <c r="S31" s="9">
        <f>IF(A31="","",IF(J31="Storniert","Storniert",IF(OR(B31="",C31="",D31="",E31="",F31="",G31="",H31="",I31="",J31="",K31="",M31="",N31="",O31="",P31="",Q31=""),"Unvollständig",IF(O31&lt;TODAY(),"Überfällig",IF(R31&lt;=Kapazität!$H$7,"Kritisch","Planbar")))))</f>
        <v/>
      </c>
      <c r="T31" s="21">
        <f>IF(A31="","",IF(COUNTIF($A$7:$A$106,A31)&gt;1,"Doppelte Auftrags-Nr.",IF(OR(B31="",C31="",D31="",E31="",F31="",G31="",H31="",I31="",J31="",K31=""),"Pflichtangabe fehlt",IF(M31="","Anlage oder Kapazität prüfen",""))))</f>
        <v/>
      </c>
    </row>
    <row r="32">
      <c r="A32" s="12" t="n"/>
      <c r="B32" s="12" t="n"/>
      <c r="C32" s="32" t="n"/>
      <c r="D32" s="14" t="n"/>
      <c r="E32" s="12" t="n"/>
      <c r="F32" s="15" t="n"/>
      <c r="G32" s="33" t="n"/>
      <c r="H32" s="34" t="n"/>
      <c r="I32" s="34" t="n"/>
      <c r="J32" s="12" t="n"/>
      <c r="K32" s="12" t="n"/>
      <c r="L32" s="10">
        <f>IF(A32="","",IF(OR(C32="",F32="",G32=""),"",IFERROR(F32+C32*G32/60,"")))</f>
        <v/>
      </c>
      <c r="M32" s="37">
        <f>IF(A32="","",IFERROR(VLOOKUP(E32,'Kapazität'!$A$7:$D$106,4,FALSE),""))</f>
        <v/>
      </c>
      <c r="N32" s="38">
        <f>IF(A32="","",IF(OR(L32="",M32="",M32&lt;=0),"",IFERROR(ROUNDUP(L32/M32,0),"")))</f>
        <v/>
      </c>
      <c r="O32" s="24">
        <f>IF(A32="","",IF(OR(D32="",H32=""),"",IFERROR(WORKDAY(D32,-H32),"")))</f>
        <v/>
      </c>
      <c r="P32" s="24">
        <f>IF(A32="","",IF(OR(O32="",N32=""),"",IFERROR(WORKDAY(O32,-MAX(N32-1,0)),"")))</f>
        <v/>
      </c>
      <c r="Q32" s="24">
        <f>IF(A32="","",IF(OR(P32="",I32=""),"",IFERROR(WORKDAY(P32,-I32),"")))</f>
        <v/>
      </c>
      <c r="R32" s="38">
        <f>IF(A32="","",IF(O32="","",IFERROR(IF(O32&gt;=TODAY(),NETWORKDAYS(TODAY(),O32)-1,-NETWORKDAYS(O32,TODAY())+1),"")))</f>
        <v/>
      </c>
      <c r="S32" s="7">
        <f>IF(A32="","",IF(J32="Storniert","Storniert",IF(OR(B32="",C32="",D32="",E32="",F32="",G32="",H32="",I32="",J32="",K32="",M32="",N32="",O32="",P32="",Q32=""),"Unvollständig",IF(O32&lt;TODAY(),"Überfällig",IF(R32&lt;=Kapazität!$H$7,"Kritisch","Planbar")))))</f>
        <v/>
      </c>
      <c r="T32" s="25">
        <f>IF(A32="","",IF(COUNTIF($A$7:$A$106,A32)&gt;1,"Doppelte Auftrags-Nr.",IF(OR(B32="",C32="",D32="",E32="",F32="",G32="",H32="",I32="",J32="",K32=""),"Pflichtangabe fehlt",IF(M32="","Anlage oder Kapazität prüfen",""))))</f>
        <v/>
      </c>
    </row>
    <row r="33">
      <c r="A33" s="12" t="n"/>
      <c r="B33" s="12" t="n"/>
      <c r="C33" s="32" t="n"/>
      <c r="D33" s="14" t="n"/>
      <c r="E33" s="12" t="n"/>
      <c r="F33" s="15" t="n"/>
      <c r="G33" s="33" t="n"/>
      <c r="H33" s="34" t="n"/>
      <c r="I33" s="34" t="n"/>
      <c r="J33" s="12" t="n"/>
      <c r="K33" s="12" t="n"/>
      <c r="L33" s="18">
        <f>IF(A33="","",IF(OR(C33="",F33="",G33=""),"",IFERROR(F33+C33*G33/60,"")))</f>
        <v/>
      </c>
      <c r="M33" s="35">
        <f>IF(A33="","",IFERROR(VLOOKUP(E33,'Kapazität'!$A$7:$D$106,4,FALSE),""))</f>
        <v/>
      </c>
      <c r="N33" s="36">
        <f>IF(A33="","",IF(OR(L33="",M33="",M33&lt;=0),"",IFERROR(ROUNDUP(L33/M33,0),"")))</f>
        <v/>
      </c>
      <c r="O33" s="11">
        <f>IF(A33="","",IF(OR(D33="",H33=""),"",IFERROR(WORKDAY(D33,-H33),"")))</f>
        <v/>
      </c>
      <c r="P33" s="11">
        <f>IF(A33="","",IF(OR(O33="",N33=""),"",IFERROR(WORKDAY(O33,-MAX(N33-1,0)),"")))</f>
        <v/>
      </c>
      <c r="Q33" s="11">
        <f>IF(A33="","",IF(OR(P33="",I33=""),"",IFERROR(WORKDAY(P33,-I33),"")))</f>
        <v/>
      </c>
      <c r="R33" s="36">
        <f>IF(A33="","",IF(O33="","",IFERROR(IF(O33&gt;=TODAY(),NETWORKDAYS(TODAY(),O33)-1,-NETWORKDAYS(O33,TODAY())+1),"")))</f>
        <v/>
      </c>
      <c r="S33" s="9">
        <f>IF(A33="","",IF(J33="Storniert","Storniert",IF(OR(B33="",C33="",D33="",E33="",F33="",G33="",H33="",I33="",J33="",K33="",M33="",N33="",O33="",P33="",Q33=""),"Unvollständig",IF(O33&lt;TODAY(),"Überfällig",IF(R33&lt;=Kapazität!$H$7,"Kritisch","Planbar")))))</f>
        <v/>
      </c>
      <c r="T33" s="21">
        <f>IF(A33="","",IF(COUNTIF($A$7:$A$106,A33)&gt;1,"Doppelte Auftrags-Nr.",IF(OR(B33="",C33="",D33="",E33="",F33="",G33="",H33="",I33="",J33="",K33=""),"Pflichtangabe fehlt",IF(M33="","Anlage oder Kapazität prüfen",""))))</f>
        <v/>
      </c>
    </row>
    <row r="34">
      <c r="A34" s="12" t="n"/>
      <c r="B34" s="12" t="n"/>
      <c r="C34" s="32" t="n"/>
      <c r="D34" s="14" t="n"/>
      <c r="E34" s="12" t="n"/>
      <c r="F34" s="15" t="n"/>
      <c r="G34" s="33" t="n"/>
      <c r="H34" s="34" t="n"/>
      <c r="I34" s="34" t="n"/>
      <c r="J34" s="12" t="n"/>
      <c r="K34" s="12" t="n"/>
      <c r="L34" s="10">
        <f>IF(A34="","",IF(OR(C34="",F34="",G34=""),"",IFERROR(F34+C34*G34/60,"")))</f>
        <v/>
      </c>
      <c r="M34" s="37">
        <f>IF(A34="","",IFERROR(VLOOKUP(E34,'Kapazität'!$A$7:$D$106,4,FALSE),""))</f>
        <v/>
      </c>
      <c r="N34" s="38">
        <f>IF(A34="","",IF(OR(L34="",M34="",M34&lt;=0),"",IFERROR(ROUNDUP(L34/M34,0),"")))</f>
        <v/>
      </c>
      <c r="O34" s="24">
        <f>IF(A34="","",IF(OR(D34="",H34=""),"",IFERROR(WORKDAY(D34,-H34),"")))</f>
        <v/>
      </c>
      <c r="P34" s="24">
        <f>IF(A34="","",IF(OR(O34="",N34=""),"",IFERROR(WORKDAY(O34,-MAX(N34-1,0)),"")))</f>
        <v/>
      </c>
      <c r="Q34" s="24">
        <f>IF(A34="","",IF(OR(P34="",I34=""),"",IFERROR(WORKDAY(P34,-I34),"")))</f>
        <v/>
      </c>
      <c r="R34" s="38">
        <f>IF(A34="","",IF(O34="","",IFERROR(IF(O34&gt;=TODAY(),NETWORKDAYS(TODAY(),O34)-1,-NETWORKDAYS(O34,TODAY())+1),"")))</f>
        <v/>
      </c>
      <c r="S34" s="7">
        <f>IF(A34="","",IF(J34="Storniert","Storniert",IF(OR(B34="",C34="",D34="",E34="",F34="",G34="",H34="",I34="",J34="",K34="",M34="",N34="",O34="",P34="",Q34=""),"Unvollständig",IF(O34&lt;TODAY(),"Überfällig",IF(R34&lt;=Kapazität!$H$7,"Kritisch","Planbar")))))</f>
        <v/>
      </c>
      <c r="T34" s="25">
        <f>IF(A34="","",IF(COUNTIF($A$7:$A$106,A34)&gt;1,"Doppelte Auftrags-Nr.",IF(OR(B34="",C34="",D34="",E34="",F34="",G34="",H34="",I34="",J34="",K34=""),"Pflichtangabe fehlt",IF(M34="","Anlage oder Kapazität prüfen",""))))</f>
        <v/>
      </c>
    </row>
    <row r="35">
      <c r="A35" s="12" t="n"/>
      <c r="B35" s="12" t="n"/>
      <c r="C35" s="32" t="n"/>
      <c r="D35" s="14" t="n"/>
      <c r="E35" s="12" t="n"/>
      <c r="F35" s="15" t="n"/>
      <c r="G35" s="33" t="n"/>
      <c r="H35" s="34" t="n"/>
      <c r="I35" s="34" t="n"/>
      <c r="J35" s="12" t="n"/>
      <c r="K35" s="12" t="n"/>
      <c r="L35" s="18">
        <f>IF(A35="","",IF(OR(C35="",F35="",G35=""),"",IFERROR(F35+C35*G35/60,"")))</f>
        <v/>
      </c>
      <c r="M35" s="35">
        <f>IF(A35="","",IFERROR(VLOOKUP(E35,'Kapazität'!$A$7:$D$106,4,FALSE),""))</f>
        <v/>
      </c>
      <c r="N35" s="36">
        <f>IF(A35="","",IF(OR(L35="",M35="",M35&lt;=0),"",IFERROR(ROUNDUP(L35/M35,0),"")))</f>
        <v/>
      </c>
      <c r="O35" s="11">
        <f>IF(A35="","",IF(OR(D35="",H35=""),"",IFERROR(WORKDAY(D35,-H35),"")))</f>
        <v/>
      </c>
      <c r="P35" s="11">
        <f>IF(A35="","",IF(OR(O35="",N35=""),"",IFERROR(WORKDAY(O35,-MAX(N35-1,0)),"")))</f>
        <v/>
      </c>
      <c r="Q35" s="11">
        <f>IF(A35="","",IF(OR(P35="",I35=""),"",IFERROR(WORKDAY(P35,-I35),"")))</f>
        <v/>
      </c>
      <c r="R35" s="36">
        <f>IF(A35="","",IF(O35="","",IFERROR(IF(O35&gt;=TODAY(),NETWORKDAYS(TODAY(),O35)-1,-NETWORKDAYS(O35,TODAY())+1),"")))</f>
        <v/>
      </c>
      <c r="S35" s="9">
        <f>IF(A35="","",IF(J35="Storniert","Storniert",IF(OR(B35="",C35="",D35="",E35="",F35="",G35="",H35="",I35="",J35="",K35="",M35="",N35="",O35="",P35="",Q35=""),"Unvollständig",IF(O35&lt;TODAY(),"Überfällig",IF(R35&lt;=Kapazität!$H$7,"Kritisch","Planbar")))))</f>
        <v/>
      </c>
      <c r="T35" s="21">
        <f>IF(A35="","",IF(COUNTIF($A$7:$A$106,A35)&gt;1,"Doppelte Auftrags-Nr.",IF(OR(B35="",C35="",D35="",E35="",F35="",G35="",H35="",I35="",J35="",K35=""),"Pflichtangabe fehlt",IF(M35="","Anlage oder Kapazität prüfen",""))))</f>
        <v/>
      </c>
    </row>
    <row r="36">
      <c r="A36" s="12" t="n"/>
      <c r="B36" s="12" t="n"/>
      <c r="C36" s="32" t="n"/>
      <c r="D36" s="14" t="n"/>
      <c r="E36" s="12" t="n"/>
      <c r="F36" s="15" t="n"/>
      <c r="G36" s="33" t="n"/>
      <c r="H36" s="34" t="n"/>
      <c r="I36" s="34" t="n"/>
      <c r="J36" s="12" t="n"/>
      <c r="K36" s="12" t="n"/>
      <c r="L36" s="10">
        <f>IF(A36="","",IF(OR(C36="",F36="",G36=""),"",IFERROR(F36+C36*G36/60,"")))</f>
        <v/>
      </c>
      <c r="M36" s="37">
        <f>IF(A36="","",IFERROR(VLOOKUP(E36,'Kapazität'!$A$7:$D$106,4,FALSE),""))</f>
        <v/>
      </c>
      <c r="N36" s="38">
        <f>IF(A36="","",IF(OR(L36="",M36="",M36&lt;=0),"",IFERROR(ROUNDUP(L36/M36,0),"")))</f>
        <v/>
      </c>
      <c r="O36" s="24">
        <f>IF(A36="","",IF(OR(D36="",H36=""),"",IFERROR(WORKDAY(D36,-H36),"")))</f>
        <v/>
      </c>
      <c r="P36" s="24">
        <f>IF(A36="","",IF(OR(O36="",N36=""),"",IFERROR(WORKDAY(O36,-MAX(N36-1,0)),"")))</f>
        <v/>
      </c>
      <c r="Q36" s="24">
        <f>IF(A36="","",IF(OR(P36="",I36=""),"",IFERROR(WORKDAY(P36,-I36),"")))</f>
        <v/>
      </c>
      <c r="R36" s="38">
        <f>IF(A36="","",IF(O36="","",IFERROR(IF(O36&gt;=TODAY(),NETWORKDAYS(TODAY(),O36)-1,-NETWORKDAYS(O36,TODAY())+1),"")))</f>
        <v/>
      </c>
      <c r="S36" s="7">
        <f>IF(A36="","",IF(J36="Storniert","Storniert",IF(OR(B36="",C36="",D36="",E36="",F36="",G36="",H36="",I36="",J36="",K36="",M36="",N36="",O36="",P36="",Q36=""),"Unvollständig",IF(O36&lt;TODAY(),"Überfällig",IF(R36&lt;=Kapazität!$H$7,"Kritisch","Planbar")))))</f>
        <v/>
      </c>
      <c r="T36" s="25">
        <f>IF(A36="","",IF(COUNTIF($A$7:$A$106,A36)&gt;1,"Doppelte Auftrags-Nr.",IF(OR(B36="",C36="",D36="",E36="",F36="",G36="",H36="",I36="",J36="",K36=""),"Pflichtangabe fehlt",IF(M36="","Anlage oder Kapazität prüfen",""))))</f>
        <v/>
      </c>
    </row>
    <row r="37">
      <c r="A37" s="12" t="n"/>
      <c r="B37" s="12" t="n"/>
      <c r="C37" s="32" t="n"/>
      <c r="D37" s="14" t="n"/>
      <c r="E37" s="12" t="n"/>
      <c r="F37" s="15" t="n"/>
      <c r="G37" s="33" t="n"/>
      <c r="H37" s="34" t="n"/>
      <c r="I37" s="34" t="n"/>
      <c r="J37" s="12" t="n"/>
      <c r="K37" s="12" t="n"/>
      <c r="L37" s="18">
        <f>IF(A37="","",IF(OR(C37="",F37="",G37=""),"",IFERROR(F37+C37*G37/60,"")))</f>
        <v/>
      </c>
      <c r="M37" s="35">
        <f>IF(A37="","",IFERROR(VLOOKUP(E37,'Kapazität'!$A$7:$D$106,4,FALSE),""))</f>
        <v/>
      </c>
      <c r="N37" s="36">
        <f>IF(A37="","",IF(OR(L37="",M37="",M37&lt;=0),"",IFERROR(ROUNDUP(L37/M37,0),"")))</f>
        <v/>
      </c>
      <c r="O37" s="11">
        <f>IF(A37="","",IF(OR(D37="",H37=""),"",IFERROR(WORKDAY(D37,-H37),"")))</f>
        <v/>
      </c>
      <c r="P37" s="11">
        <f>IF(A37="","",IF(OR(O37="",N37=""),"",IFERROR(WORKDAY(O37,-MAX(N37-1,0)),"")))</f>
        <v/>
      </c>
      <c r="Q37" s="11">
        <f>IF(A37="","",IF(OR(P37="",I37=""),"",IFERROR(WORKDAY(P37,-I37),"")))</f>
        <v/>
      </c>
      <c r="R37" s="36">
        <f>IF(A37="","",IF(O37="","",IFERROR(IF(O37&gt;=TODAY(),NETWORKDAYS(TODAY(),O37)-1,-NETWORKDAYS(O37,TODAY())+1),"")))</f>
        <v/>
      </c>
      <c r="S37" s="9">
        <f>IF(A37="","",IF(J37="Storniert","Storniert",IF(OR(B37="",C37="",D37="",E37="",F37="",G37="",H37="",I37="",J37="",K37="",M37="",N37="",O37="",P37="",Q37=""),"Unvollständig",IF(O37&lt;TODAY(),"Überfällig",IF(R37&lt;=Kapazität!$H$7,"Kritisch","Planbar")))))</f>
        <v/>
      </c>
      <c r="T37" s="21">
        <f>IF(A37="","",IF(COUNTIF($A$7:$A$106,A37)&gt;1,"Doppelte Auftrags-Nr.",IF(OR(B37="",C37="",D37="",E37="",F37="",G37="",H37="",I37="",J37="",K37=""),"Pflichtangabe fehlt",IF(M37="","Anlage oder Kapazität prüfen",""))))</f>
        <v/>
      </c>
    </row>
    <row r="38">
      <c r="A38" s="12" t="n"/>
      <c r="B38" s="12" t="n"/>
      <c r="C38" s="32" t="n"/>
      <c r="D38" s="14" t="n"/>
      <c r="E38" s="12" t="n"/>
      <c r="F38" s="15" t="n"/>
      <c r="G38" s="33" t="n"/>
      <c r="H38" s="34" t="n"/>
      <c r="I38" s="34" t="n"/>
      <c r="J38" s="12" t="n"/>
      <c r="K38" s="12" t="n"/>
      <c r="L38" s="10">
        <f>IF(A38="","",IF(OR(C38="",F38="",G38=""),"",IFERROR(F38+C38*G38/60,"")))</f>
        <v/>
      </c>
      <c r="M38" s="37">
        <f>IF(A38="","",IFERROR(VLOOKUP(E38,'Kapazität'!$A$7:$D$106,4,FALSE),""))</f>
        <v/>
      </c>
      <c r="N38" s="38">
        <f>IF(A38="","",IF(OR(L38="",M38="",M38&lt;=0),"",IFERROR(ROUNDUP(L38/M38,0),"")))</f>
        <v/>
      </c>
      <c r="O38" s="24">
        <f>IF(A38="","",IF(OR(D38="",H38=""),"",IFERROR(WORKDAY(D38,-H38),"")))</f>
        <v/>
      </c>
      <c r="P38" s="24">
        <f>IF(A38="","",IF(OR(O38="",N38=""),"",IFERROR(WORKDAY(O38,-MAX(N38-1,0)),"")))</f>
        <v/>
      </c>
      <c r="Q38" s="24">
        <f>IF(A38="","",IF(OR(P38="",I38=""),"",IFERROR(WORKDAY(P38,-I38),"")))</f>
        <v/>
      </c>
      <c r="R38" s="38">
        <f>IF(A38="","",IF(O38="","",IFERROR(IF(O38&gt;=TODAY(),NETWORKDAYS(TODAY(),O38)-1,-NETWORKDAYS(O38,TODAY())+1),"")))</f>
        <v/>
      </c>
      <c r="S38" s="7">
        <f>IF(A38="","",IF(J38="Storniert","Storniert",IF(OR(B38="",C38="",D38="",E38="",F38="",G38="",H38="",I38="",J38="",K38="",M38="",N38="",O38="",P38="",Q38=""),"Unvollständig",IF(O38&lt;TODAY(),"Überfällig",IF(R38&lt;=Kapazität!$H$7,"Kritisch","Planbar")))))</f>
        <v/>
      </c>
      <c r="T38" s="25">
        <f>IF(A38="","",IF(COUNTIF($A$7:$A$106,A38)&gt;1,"Doppelte Auftrags-Nr.",IF(OR(B38="",C38="",D38="",E38="",F38="",G38="",H38="",I38="",J38="",K38=""),"Pflichtangabe fehlt",IF(M38="","Anlage oder Kapazität prüfen",""))))</f>
        <v/>
      </c>
    </row>
    <row r="39">
      <c r="A39" s="12" t="n"/>
      <c r="B39" s="12" t="n"/>
      <c r="C39" s="32" t="n"/>
      <c r="D39" s="14" t="n"/>
      <c r="E39" s="12" t="n"/>
      <c r="F39" s="15" t="n"/>
      <c r="G39" s="33" t="n"/>
      <c r="H39" s="34" t="n"/>
      <c r="I39" s="34" t="n"/>
      <c r="J39" s="12" t="n"/>
      <c r="K39" s="12" t="n"/>
      <c r="L39" s="18">
        <f>IF(A39="","",IF(OR(C39="",F39="",G39=""),"",IFERROR(F39+C39*G39/60,"")))</f>
        <v/>
      </c>
      <c r="M39" s="35">
        <f>IF(A39="","",IFERROR(VLOOKUP(E39,'Kapazität'!$A$7:$D$106,4,FALSE),""))</f>
        <v/>
      </c>
      <c r="N39" s="36">
        <f>IF(A39="","",IF(OR(L39="",M39="",M39&lt;=0),"",IFERROR(ROUNDUP(L39/M39,0),"")))</f>
        <v/>
      </c>
      <c r="O39" s="11">
        <f>IF(A39="","",IF(OR(D39="",H39=""),"",IFERROR(WORKDAY(D39,-H39),"")))</f>
        <v/>
      </c>
      <c r="P39" s="11">
        <f>IF(A39="","",IF(OR(O39="",N39=""),"",IFERROR(WORKDAY(O39,-MAX(N39-1,0)),"")))</f>
        <v/>
      </c>
      <c r="Q39" s="11">
        <f>IF(A39="","",IF(OR(P39="",I39=""),"",IFERROR(WORKDAY(P39,-I39),"")))</f>
        <v/>
      </c>
      <c r="R39" s="36">
        <f>IF(A39="","",IF(O39="","",IFERROR(IF(O39&gt;=TODAY(),NETWORKDAYS(TODAY(),O39)-1,-NETWORKDAYS(O39,TODAY())+1),"")))</f>
        <v/>
      </c>
      <c r="S39" s="9">
        <f>IF(A39="","",IF(J39="Storniert","Storniert",IF(OR(B39="",C39="",D39="",E39="",F39="",G39="",H39="",I39="",J39="",K39="",M39="",N39="",O39="",P39="",Q39=""),"Unvollständig",IF(O39&lt;TODAY(),"Überfällig",IF(R39&lt;=Kapazität!$H$7,"Kritisch","Planbar")))))</f>
        <v/>
      </c>
      <c r="T39" s="21">
        <f>IF(A39="","",IF(COUNTIF($A$7:$A$106,A39)&gt;1,"Doppelte Auftrags-Nr.",IF(OR(B39="",C39="",D39="",E39="",F39="",G39="",H39="",I39="",J39="",K39=""),"Pflichtangabe fehlt",IF(M39="","Anlage oder Kapazität prüfen",""))))</f>
        <v/>
      </c>
    </row>
    <row r="40">
      <c r="A40" s="12" t="n"/>
      <c r="B40" s="12" t="n"/>
      <c r="C40" s="32" t="n"/>
      <c r="D40" s="14" t="n"/>
      <c r="E40" s="12" t="n"/>
      <c r="F40" s="15" t="n"/>
      <c r="G40" s="33" t="n"/>
      <c r="H40" s="34" t="n"/>
      <c r="I40" s="34" t="n"/>
      <c r="J40" s="12" t="n"/>
      <c r="K40" s="12" t="n"/>
      <c r="L40" s="10">
        <f>IF(A40="","",IF(OR(C40="",F40="",G40=""),"",IFERROR(F40+C40*G40/60,"")))</f>
        <v/>
      </c>
      <c r="M40" s="37">
        <f>IF(A40="","",IFERROR(VLOOKUP(E40,'Kapazität'!$A$7:$D$106,4,FALSE),""))</f>
        <v/>
      </c>
      <c r="N40" s="38">
        <f>IF(A40="","",IF(OR(L40="",M40="",M40&lt;=0),"",IFERROR(ROUNDUP(L40/M40,0),"")))</f>
        <v/>
      </c>
      <c r="O40" s="24">
        <f>IF(A40="","",IF(OR(D40="",H40=""),"",IFERROR(WORKDAY(D40,-H40),"")))</f>
        <v/>
      </c>
      <c r="P40" s="24">
        <f>IF(A40="","",IF(OR(O40="",N40=""),"",IFERROR(WORKDAY(O40,-MAX(N40-1,0)),"")))</f>
        <v/>
      </c>
      <c r="Q40" s="24">
        <f>IF(A40="","",IF(OR(P40="",I40=""),"",IFERROR(WORKDAY(P40,-I40),"")))</f>
        <v/>
      </c>
      <c r="R40" s="38">
        <f>IF(A40="","",IF(O40="","",IFERROR(IF(O40&gt;=TODAY(),NETWORKDAYS(TODAY(),O40)-1,-NETWORKDAYS(O40,TODAY())+1),"")))</f>
        <v/>
      </c>
      <c r="S40" s="7">
        <f>IF(A40="","",IF(J40="Storniert","Storniert",IF(OR(B40="",C40="",D40="",E40="",F40="",G40="",H40="",I40="",J40="",K40="",M40="",N40="",O40="",P40="",Q40=""),"Unvollständig",IF(O40&lt;TODAY(),"Überfällig",IF(R40&lt;=Kapazität!$H$7,"Kritisch","Planbar")))))</f>
        <v/>
      </c>
      <c r="T40" s="25">
        <f>IF(A40="","",IF(COUNTIF($A$7:$A$106,A40)&gt;1,"Doppelte Auftrags-Nr.",IF(OR(B40="",C40="",D40="",E40="",F40="",G40="",H40="",I40="",J40="",K40=""),"Pflichtangabe fehlt",IF(M40="","Anlage oder Kapazität prüfen",""))))</f>
        <v/>
      </c>
    </row>
    <row r="41">
      <c r="A41" s="12" t="n"/>
      <c r="B41" s="12" t="n"/>
      <c r="C41" s="32" t="n"/>
      <c r="D41" s="14" t="n"/>
      <c r="E41" s="12" t="n"/>
      <c r="F41" s="15" t="n"/>
      <c r="G41" s="33" t="n"/>
      <c r="H41" s="34" t="n"/>
      <c r="I41" s="34" t="n"/>
      <c r="J41" s="12" t="n"/>
      <c r="K41" s="12" t="n"/>
      <c r="L41" s="18">
        <f>IF(A41="","",IF(OR(C41="",F41="",G41=""),"",IFERROR(F41+C41*G41/60,"")))</f>
        <v/>
      </c>
      <c r="M41" s="35">
        <f>IF(A41="","",IFERROR(VLOOKUP(E41,'Kapazität'!$A$7:$D$106,4,FALSE),""))</f>
        <v/>
      </c>
      <c r="N41" s="36">
        <f>IF(A41="","",IF(OR(L41="",M41="",M41&lt;=0),"",IFERROR(ROUNDUP(L41/M41,0),"")))</f>
        <v/>
      </c>
      <c r="O41" s="11">
        <f>IF(A41="","",IF(OR(D41="",H41=""),"",IFERROR(WORKDAY(D41,-H41),"")))</f>
        <v/>
      </c>
      <c r="P41" s="11">
        <f>IF(A41="","",IF(OR(O41="",N41=""),"",IFERROR(WORKDAY(O41,-MAX(N41-1,0)),"")))</f>
        <v/>
      </c>
      <c r="Q41" s="11">
        <f>IF(A41="","",IF(OR(P41="",I41=""),"",IFERROR(WORKDAY(P41,-I41),"")))</f>
        <v/>
      </c>
      <c r="R41" s="36">
        <f>IF(A41="","",IF(O41="","",IFERROR(IF(O41&gt;=TODAY(),NETWORKDAYS(TODAY(),O41)-1,-NETWORKDAYS(O41,TODAY())+1),"")))</f>
        <v/>
      </c>
      <c r="S41" s="9">
        <f>IF(A41="","",IF(J41="Storniert","Storniert",IF(OR(B41="",C41="",D41="",E41="",F41="",G41="",H41="",I41="",J41="",K41="",M41="",N41="",O41="",P41="",Q41=""),"Unvollständig",IF(O41&lt;TODAY(),"Überfällig",IF(R41&lt;=Kapazität!$H$7,"Kritisch","Planbar")))))</f>
        <v/>
      </c>
      <c r="T41" s="21">
        <f>IF(A41="","",IF(COUNTIF($A$7:$A$106,A41)&gt;1,"Doppelte Auftrags-Nr.",IF(OR(B41="",C41="",D41="",E41="",F41="",G41="",H41="",I41="",J41="",K41=""),"Pflichtangabe fehlt",IF(M41="","Anlage oder Kapazität prüfen",""))))</f>
        <v/>
      </c>
    </row>
    <row r="42">
      <c r="A42" s="12" t="n"/>
      <c r="B42" s="12" t="n"/>
      <c r="C42" s="32" t="n"/>
      <c r="D42" s="14" t="n"/>
      <c r="E42" s="12" t="n"/>
      <c r="F42" s="15" t="n"/>
      <c r="G42" s="33" t="n"/>
      <c r="H42" s="34" t="n"/>
      <c r="I42" s="34" t="n"/>
      <c r="J42" s="12" t="n"/>
      <c r="K42" s="12" t="n"/>
      <c r="L42" s="10">
        <f>IF(A42="","",IF(OR(C42="",F42="",G42=""),"",IFERROR(F42+C42*G42/60,"")))</f>
        <v/>
      </c>
      <c r="M42" s="37">
        <f>IF(A42="","",IFERROR(VLOOKUP(E42,'Kapazität'!$A$7:$D$106,4,FALSE),""))</f>
        <v/>
      </c>
      <c r="N42" s="38">
        <f>IF(A42="","",IF(OR(L42="",M42="",M42&lt;=0),"",IFERROR(ROUNDUP(L42/M42,0),"")))</f>
        <v/>
      </c>
      <c r="O42" s="24">
        <f>IF(A42="","",IF(OR(D42="",H42=""),"",IFERROR(WORKDAY(D42,-H42),"")))</f>
        <v/>
      </c>
      <c r="P42" s="24">
        <f>IF(A42="","",IF(OR(O42="",N42=""),"",IFERROR(WORKDAY(O42,-MAX(N42-1,0)),"")))</f>
        <v/>
      </c>
      <c r="Q42" s="24">
        <f>IF(A42="","",IF(OR(P42="",I42=""),"",IFERROR(WORKDAY(P42,-I42),"")))</f>
        <v/>
      </c>
      <c r="R42" s="38">
        <f>IF(A42="","",IF(O42="","",IFERROR(IF(O42&gt;=TODAY(),NETWORKDAYS(TODAY(),O42)-1,-NETWORKDAYS(O42,TODAY())+1),"")))</f>
        <v/>
      </c>
      <c r="S42" s="7">
        <f>IF(A42="","",IF(J42="Storniert","Storniert",IF(OR(B42="",C42="",D42="",E42="",F42="",G42="",H42="",I42="",J42="",K42="",M42="",N42="",O42="",P42="",Q42=""),"Unvollständig",IF(O42&lt;TODAY(),"Überfällig",IF(R42&lt;=Kapazität!$H$7,"Kritisch","Planbar")))))</f>
        <v/>
      </c>
      <c r="T42" s="25">
        <f>IF(A42="","",IF(COUNTIF($A$7:$A$106,A42)&gt;1,"Doppelte Auftrags-Nr.",IF(OR(B42="",C42="",D42="",E42="",F42="",G42="",H42="",I42="",J42="",K42=""),"Pflichtangabe fehlt",IF(M42="","Anlage oder Kapazität prüfen",""))))</f>
        <v/>
      </c>
    </row>
    <row r="43">
      <c r="A43" s="12" t="n"/>
      <c r="B43" s="12" t="n"/>
      <c r="C43" s="32" t="n"/>
      <c r="D43" s="14" t="n"/>
      <c r="E43" s="12" t="n"/>
      <c r="F43" s="15" t="n"/>
      <c r="G43" s="33" t="n"/>
      <c r="H43" s="34" t="n"/>
      <c r="I43" s="34" t="n"/>
      <c r="J43" s="12" t="n"/>
      <c r="K43" s="12" t="n"/>
      <c r="L43" s="18">
        <f>IF(A43="","",IF(OR(C43="",F43="",G43=""),"",IFERROR(F43+C43*G43/60,"")))</f>
        <v/>
      </c>
      <c r="M43" s="35">
        <f>IF(A43="","",IFERROR(VLOOKUP(E43,'Kapazität'!$A$7:$D$106,4,FALSE),""))</f>
        <v/>
      </c>
      <c r="N43" s="36">
        <f>IF(A43="","",IF(OR(L43="",M43="",M43&lt;=0),"",IFERROR(ROUNDUP(L43/M43,0),"")))</f>
        <v/>
      </c>
      <c r="O43" s="11">
        <f>IF(A43="","",IF(OR(D43="",H43=""),"",IFERROR(WORKDAY(D43,-H43),"")))</f>
        <v/>
      </c>
      <c r="P43" s="11">
        <f>IF(A43="","",IF(OR(O43="",N43=""),"",IFERROR(WORKDAY(O43,-MAX(N43-1,0)),"")))</f>
        <v/>
      </c>
      <c r="Q43" s="11">
        <f>IF(A43="","",IF(OR(P43="",I43=""),"",IFERROR(WORKDAY(P43,-I43),"")))</f>
        <v/>
      </c>
      <c r="R43" s="36">
        <f>IF(A43="","",IF(O43="","",IFERROR(IF(O43&gt;=TODAY(),NETWORKDAYS(TODAY(),O43)-1,-NETWORKDAYS(O43,TODAY())+1),"")))</f>
        <v/>
      </c>
      <c r="S43" s="9">
        <f>IF(A43="","",IF(J43="Storniert","Storniert",IF(OR(B43="",C43="",D43="",E43="",F43="",G43="",H43="",I43="",J43="",K43="",M43="",N43="",O43="",P43="",Q43=""),"Unvollständig",IF(O43&lt;TODAY(),"Überfällig",IF(R43&lt;=Kapazität!$H$7,"Kritisch","Planbar")))))</f>
        <v/>
      </c>
      <c r="T43" s="21">
        <f>IF(A43="","",IF(COUNTIF($A$7:$A$106,A43)&gt;1,"Doppelte Auftrags-Nr.",IF(OR(B43="",C43="",D43="",E43="",F43="",G43="",H43="",I43="",J43="",K43=""),"Pflichtangabe fehlt",IF(M43="","Anlage oder Kapazität prüfen",""))))</f>
        <v/>
      </c>
    </row>
    <row r="44">
      <c r="A44" s="12" t="n"/>
      <c r="B44" s="12" t="n"/>
      <c r="C44" s="32" t="n"/>
      <c r="D44" s="14" t="n"/>
      <c r="E44" s="12" t="n"/>
      <c r="F44" s="15" t="n"/>
      <c r="G44" s="33" t="n"/>
      <c r="H44" s="34" t="n"/>
      <c r="I44" s="34" t="n"/>
      <c r="J44" s="12" t="n"/>
      <c r="K44" s="12" t="n"/>
      <c r="L44" s="10">
        <f>IF(A44="","",IF(OR(C44="",F44="",G44=""),"",IFERROR(F44+C44*G44/60,"")))</f>
        <v/>
      </c>
      <c r="M44" s="37">
        <f>IF(A44="","",IFERROR(VLOOKUP(E44,'Kapazität'!$A$7:$D$106,4,FALSE),""))</f>
        <v/>
      </c>
      <c r="N44" s="38">
        <f>IF(A44="","",IF(OR(L44="",M44="",M44&lt;=0),"",IFERROR(ROUNDUP(L44/M44,0),"")))</f>
        <v/>
      </c>
      <c r="O44" s="24">
        <f>IF(A44="","",IF(OR(D44="",H44=""),"",IFERROR(WORKDAY(D44,-H44),"")))</f>
        <v/>
      </c>
      <c r="P44" s="24">
        <f>IF(A44="","",IF(OR(O44="",N44=""),"",IFERROR(WORKDAY(O44,-MAX(N44-1,0)),"")))</f>
        <v/>
      </c>
      <c r="Q44" s="24">
        <f>IF(A44="","",IF(OR(P44="",I44=""),"",IFERROR(WORKDAY(P44,-I44),"")))</f>
        <v/>
      </c>
      <c r="R44" s="38">
        <f>IF(A44="","",IF(O44="","",IFERROR(IF(O44&gt;=TODAY(),NETWORKDAYS(TODAY(),O44)-1,-NETWORKDAYS(O44,TODAY())+1),"")))</f>
        <v/>
      </c>
      <c r="S44" s="7">
        <f>IF(A44="","",IF(J44="Storniert","Storniert",IF(OR(B44="",C44="",D44="",E44="",F44="",G44="",H44="",I44="",J44="",K44="",M44="",N44="",O44="",P44="",Q44=""),"Unvollständig",IF(O44&lt;TODAY(),"Überfällig",IF(R44&lt;=Kapazität!$H$7,"Kritisch","Planbar")))))</f>
        <v/>
      </c>
      <c r="T44" s="25">
        <f>IF(A44="","",IF(COUNTIF($A$7:$A$106,A44)&gt;1,"Doppelte Auftrags-Nr.",IF(OR(B44="",C44="",D44="",E44="",F44="",G44="",H44="",I44="",J44="",K44=""),"Pflichtangabe fehlt",IF(M44="","Anlage oder Kapazität prüfen",""))))</f>
        <v/>
      </c>
    </row>
    <row r="45">
      <c r="A45" s="12" t="n"/>
      <c r="B45" s="12" t="n"/>
      <c r="C45" s="32" t="n"/>
      <c r="D45" s="14" t="n"/>
      <c r="E45" s="12" t="n"/>
      <c r="F45" s="15" t="n"/>
      <c r="G45" s="33" t="n"/>
      <c r="H45" s="34" t="n"/>
      <c r="I45" s="34" t="n"/>
      <c r="J45" s="12" t="n"/>
      <c r="K45" s="12" t="n"/>
      <c r="L45" s="18">
        <f>IF(A45="","",IF(OR(C45="",F45="",G45=""),"",IFERROR(F45+C45*G45/60,"")))</f>
        <v/>
      </c>
      <c r="M45" s="35">
        <f>IF(A45="","",IFERROR(VLOOKUP(E45,'Kapazität'!$A$7:$D$106,4,FALSE),""))</f>
        <v/>
      </c>
      <c r="N45" s="36">
        <f>IF(A45="","",IF(OR(L45="",M45="",M45&lt;=0),"",IFERROR(ROUNDUP(L45/M45,0),"")))</f>
        <v/>
      </c>
      <c r="O45" s="11">
        <f>IF(A45="","",IF(OR(D45="",H45=""),"",IFERROR(WORKDAY(D45,-H45),"")))</f>
        <v/>
      </c>
      <c r="P45" s="11">
        <f>IF(A45="","",IF(OR(O45="",N45=""),"",IFERROR(WORKDAY(O45,-MAX(N45-1,0)),"")))</f>
        <v/>
      </c>
      <c r="Q45" s="11">
        <f>IF(A45="","",IF(OR(P45="",I45=""),"",IFERROR(WORKDAY(P45,-I45),"")))</f>
        <v/>
      </c>
      <c r="R45" s="36">
        <f>IF(A45="","",IF(O45="","",IFERROR(IF(O45&gt;=TODAY(),NETWORKDAYS(TODAY(),O45)-1,-NETWORKDAYS(O45,TODAY())+1),"")))</f>
        <v/>
      </c>
      <c r="S45" s="9">
        <f>IF(A45="","",IF(J45="Storniert","Storniert",IF(OR(B45="",C45="",D45="",E45="",F45="",G45="",H45="",I45="",J45="",K45="",M45="",N45="",O45="",P45="",Q45=""),"Unvollständig",IF(O45&lt;TODAY(),"Überfällig",IF(R45&lt;=Kapazität!$H$7,"Kritisch","Planbar")))))</f>
        <v/>
      </c>
      <c r="T45" s="21">
        <f>IF(A45="","",IF(COUNTIF($A$7:$A$106,A45)&gt;1,"Doppelte Auftrags-Nr.",IF(OR(B45="",C45="",D45="",E45="",F45="",G45="",H45="",I45="",J45="",K45=""),"Pflichtangabe fehlt",IF(M45="","Anlage oder Kapazität prüfen",""))))</f>
        <v/>
      </c>
    </row>
    <row r="46">
      <c r="A46" s="12" t="n"/>
      <c r="B46" s="12" t="n"/>
      <c r="C46" s="32" t="n"/>
      <c r="D46" s="14" t="n"/>
      <c r="E46" s="12" t="n"/>
      <c r="F46" s="15" t="n"/>
      <c r="G46" s="33" t="n"/>
      <c r="H46" s="34" t="n"/>
      <c r="I46" s="34" t="n"/>
      <c r="J46" s="12" t="n"/>
      <c r="K46" s="12" t="n"/>
      <c r="L46" s="10">
        <f>IF(A46="","",IF(OR(C46="",F46="",G46=""),"",IFERROR(F46+C46*G46/60,"")))</f>
        <v/>
      </c>
      <c r="M46" s="37">
        <f>IF(A46="","",IFERROR(VLOOKUP(E46,'Kapazität'!$A$7:$D$106,4,FALSE),""))</f>
        <v/>
      </c>
      <c r="N46" s="38">
        <f>IF(A46="","",IF(OR(L46="",M46="",M46&lt;=0),"",IFERROR(ROUNDUP(L46/M46,0),"")))</f>
        <v/>
      </c>
      <c r="O46" s="24">
        <f>IF(A46="","",IF(OR(D46="",H46=""),"",IFERROR(WORKDAY(D46,-H46),"")))</f>
        <v/>
      </c>
      <c r="P46" s="24">
        <f>IF(A46="","",IF(OR(O46="",N46=""),"",IFERROR(WORKDAY(O46,-MAX(N46-1,0)),"")))</f>
        <v/>
      </c>
      <c r="Q46" s="24">
        <f>IF(A46="","",IF(OR(P46="",I46=""),"",IFERROR(WORKDAY(P46,-I46),"")))</f>
        <v/>
      </c>
      <c r="R46" s="38">
        <f>IF(A46="","",IF(O46="","",IFERROR(IF(O46&gt;=TODAY(),NETWORKDAYS(TODAY(),O46)-1,-NETWORKDAYS(O46,TODAY())+1),"")))</f>
        <v/>
      </c>
      <c r="S46" s="7">
        <f>IF(A46="","",IF(J46="Storniert","Storniert",IF(OR(B46="",C46="",D46="",E46="",F46="",G46="",H46="",I46="",J46="",K46="",M46="",N46="",O46="",P46="",Q46=""),"Unvollständig",IF(O46&lt;TODAY(),"Überfällig",IF(R46&lt;=Kapazität!$H$7,"Kritisch","Planbar")))))</f>
        <v/>
      </c>
      <c r="T46" s="25">
        <f>IF(A46="","",IF(COUNTIF($A$7:$A$106,A46)&gt;1,"Doppelte Auftrags-Nr.",IF(OR(B46="",C46="",D46="",E46="",F46="",G46="",H46="",I46="",J46="",K46=""),"Pflichtangabe fehlt",IF(M46="","Anlage oder Kapazität prüfen",""))))</f>
        <v/>
      </c>
    </row>
    <row r="47">
      <c r="A47" s="12" t="n"/>
      <c r="B47" s="12" t="n"/>
      <c r="C47" s="32" t="n"/>
      <c r="D47" s="14" t="n"/>
      <c r="E47" s="12" t="n"/>
      <c r="F47" s="15" t="n"/>
      <c r="G47" s="33" t="n"/>
      <c r="H47" s="34" t="n"/>
      <c r="I47" s="34" t="n"/>
      <c r="J47" s="12" t="n"/>
      <c r="K47" s="12" t="n"/>
      <c r="L47" s="18">
        <f>IF(A47="","",IF(OR(C47="",F47="",G47=""),"",IFERROR(F47+C47*G47/60,"")))</f>
        <v/>
      </c>
      <c r="M47" s="35">
        <f>IF(A47="","",IFERROR(VLOOKUP(E47,'Kapazität'!$A$7:$D$106,4,FALSE),""))</f>
        <v/>
      </c>
      <c r="N47" s="36">
        <f>IF(A47="","",IF(OR(L47="",M47="",M47&lt;=0),"",IFERROR(ROUNDUP(L47/M47,0),"")))</f>
        <v/>
      </c>
      <c r="O47" s="11">
        <f>IF(A47="","",IF(OR(D47="",H47=""),"",IFERROR(WORKDAY(D47,-H47),"")))</f>
        <v/>
      </c>
      <c r="P47" s="11">
        <f>IF(A47="","",IF(OR(O47="",N47=""),"",IFERROR(WORKDAY(O47,-MAX(N47-1,0)),"")))</f>
        <v/>
      </c>
      <c r="Q47" s="11">
        <f>IF(A47="","",IF(OR(P47="",I47=""),"",IFERROR(WORKDAY(P47,-I47),"")))</f>
        <v/>
      </c>
      <c r="R47" s="36">
        <f>IF(A47="","",IF(O47="","",IFERROR(IF(O47&gt;=TODAY(),NETWORKDAYS(TODAY(),O47)-1,-NETWORKDAYS(O47,TODAY())+1),"")))</f>
        <v/>
      </c>
      <c r="S47" s="9">
        <f>IF(A47="","",IF(J47="Storniert","Storniert",IF(OR(B47="",C47="",D47="",E47="",F47="",G47="",H47="",I47="",J47="",K47="",M47="",N47="",O47="",P47="",Q47=""),"Unvollständig",IF(O47&lt;TODAY(),"Überfällig",IF(R47&lt;=Kapazität!$H$7,"Kritisch","Planbar")))))</f>
        <v/>
      </c>
      <c r="T47" s="21">
        <f>IF(A47="","",IF(COUNTIF($A$7:$A$106,A47)&gt;1,"Doppelte Auftrags-Nr.",IF(OR(B47="",C47="",D47="",E47="",F47="",G47="",H47="",I47="",J47="",K47=""),"Pflichtangabe fehlt",IF(M47="","Anlage oder Kapazität prüfen",""))))</f>
        <v/>
      </c>
    </row>
    <row r="48">
      <c r="A48" s="12" t="n"/>
      <c r="B48" s="12" t="n"/>
      <c r="C48" s="32" t="n"/>
      <c r="D48" s="14" t="n"/>
      <c r="E48" s="12" t="n"/>
      <c r="F48" s="15" t="n"/>
      <c r="G48" s="33" t="n"/>
      <c r="H48" s="34" t="n"/>
      <c r="I48" s="34" t="n"/>
      <c r="J48" s="12" t="n"/>
      <c r="K48" s="12" t="n"/>
      <c r="L48" s="10">
        <f>IF(A48="","",IF(OR(C48="",F48="",G48=""),"",IFERROR(F48+C48*G48/60,"")))</f>
        <v/>
      </c>
      <c r="M48" s="37">
        <f>IF(A48="","",IFERROR(VLOOKUP(E48,'Kapazität'!$A$7:$D$106,4,FALSE),""))</f>
        <v/>
      </c>
      <c r="N48" s="38">
        <f>IF(A48="","",IF(OR(L48="",M48="",M48&lt;=0),"",IFERROR(ROUNDUP(L48/M48,0),"")))</f>
        <v/>
      </c>
      <c r="O48" s="24">
        <f>IF(A48="","",IF(OR(D48="",H48=""),"",IFERROR(WORKDAY(D48,-H48),"")))</f>
        <v/>
      </c>
      <c r="P48" s="24">
        <f>IF(A48="","",IF(OR(O48="",N48=""),"",IFERROR(WORKDAY(O48,-MAX(N48-1,0)),"")))</f>
        <v/>
      </c>
      <c r="Q48" s="24">
        <f>IF(A48="","",IF(OR(P48="",I48=""),"",IFERROR(WORKDAY(P48,-I48),"")))</f>
        <v/>
      </c>
      <c r="R48" s="38">
        <f>IF(A48="","",IF(O48="","",IFERROR(IF(O48&gt;=TODAY(),NETWORKDAYS(TODAY(),O48)-1,-NETWORKDAYS(O48,TODAY())+1),"")))</f>
        <v/>
      </c>
      <c r="S48" s="7">
        <f>IF(A48="","",IF(J48="Storniert","Storniert",IF(OR(B48="",C48="",D48="",E48="",F48="",G48="",H48="",I48="",J48="",K48="",M48="",N48="",O48="",P48="",Q48=""),"Unvollständig",IF(O48&lt;TODAY(),"Überfällig",IF(R48&lt;=Kapazität!$H$7,"Kritisch","Planbar")))))</f>
        <v/>
      </c>
      <c r="T48" s="25">
        <f>IF(A48="","",IF(COUNTIF($A$7:$A$106,A48)&gt;1,"Doppelte Auftrags-Nr.",IF(OR(B48="",C48="",D48="",E48="",F48="",G48="",H48="",I48="",J48="",K48=""),"Pflichtangabe fehlt",IF(M48="","Anlage oder Kapazität prüfen",""))))</f>
        <v/>
      </c>
    </row>
    <row r="49">
      <c r="A49" s="12" t="n"/>
      <c r="B49" s="12" t="n"/>
      <c r="C49" s="32" t="n"/>
      <c r="D49" s="14" t="n"/>
      <c r="E49" s="12" t="n"/>
      <c r="F49" s="15" t="n"/>
      <c r="G49" s="33" t="n"/>
      <c r="H49" s="34" t="n"/>
      <c r="I49" s="34" t="n"/>
      <c r="J49" s="12" t="n"/>
      <c r="K49" s="12" t="n"/>
      <c r="L49" s="18">
        <f>IF(A49="","",IF(OR(C49="",F49="",G49=""),"",IFERROR(F49+C49*G49/60,"")))</f>
        <v/>
      </c>
      <c r="M49" s="35">
        <f>IF(A49="","",IFERROR(VLOOKUP(E49,'Kapazität'!$A$7:$D$106,4,FALSE),""))</f>
        <v/>
      </c>
      <c r="N49" s="36">
        <f>IF(A49="","",IF(OR(L49="",M49="",M49&lt;=0),"",IFERROR(ROUNDUP(L49/M49,0),"")))</f>
        <v/>
      </c>
      <c r="O49" s="11">
        <f>IF(A49="","",IF(OR(D49="",H49=""),"",IFERROR(WORKDAY(D49,-H49),"")))</f>
        <v/>
      </c>
      <c r="P49" s="11">
        <f>IF(A49="","",IF(OR(O49="",N49=""),"",IFERROR(WORKDAY(O49,-MAX(N49-1,0)),"")))</f>
        <v/>
      </c>
      <c r="Q49" s="11">
        <f>IF(A49="","",IF(OR(P49="",I49=""),"",IFERROR(WORKDAY(P49,-I49),"")))</f>
        <v/>
      </c>
      <c r="R49" s="36">
        <f>IF(A49="","",IF(O49="","",IFERROR(IF(O49&gt;=TODAY(),NETWORKDAYS(TODAY(),O49)-1,-NETWORKDAYS(O49,TODAY())+1),"")))</f>
        <v/>
      </c>
      <c r="S49" s="9">
        <f>IF(A49="","",IF(J49="Storniert","Storniert",IF(OR(B49="",C49="",D49="",E49="",F49="",G49="",H49="",I49="",J49="",K49="",M49="",N49="",O49="",P49="",Q49=""),"Unvollständig",IF(O49&lt;TODAY(),"Überfällig",IF(R49&lt;=Kapazität!$H$7,"Kritisch","Planbar")))))</f>
        <v/>
      </c>
      <c r="T49" s="21">
        <f>IF(A49="","",IF(COUNTIF($A$7:$A$106,A49)&gt;1,"Doppelte Auftrags-Nr.",IF(OR(B49="",C49="",D49="",E49="",F49="",G49="",H49="",I49="",J49="",K49=""),"Pflichtangabe fehlt",IF(M49="","Anlage oder Kapazität prüfen",""))))</f>
        <v/>
      </c>
    </row>
    <row r="50">
      <c r="A50" s="12" t="n"/>
      <c r="B50" s="12" t="n"/>
      <c r="C50" s="32" t="n"/>
      <c r="D50" s="14" t="n"/>
      <c r="E50" s="12" t="n"/>
      <c r="F50" s="15" t="n"/>
      <c r="G50" s="33" t="n"/>
      <c r="H50" s="34" t="n"/>
      <c r="I50" s="34" t="n"/>
      <c r="J50" s="12" t="n"/>
      <c r="K50" s="12" t="n"/>
      <c r="L50" s="10">
        <f>IF(A50="","",IF(OR(C50="",F50="",G50=""),"",IFERROR(F50+C50*G50/60,"")))</f>
        <v/>
      </c>
      <c r="M50" s="37">
        <f>IF(A50="","",IFERROR(VLOOKUP(E50,'Kapazität'!$A$7:$D$106,4,FALSE),""))</f>
        <v/>
      </c>
      <c r="N50" s="38">
        <f>IF(A50="","",IF(OR(L50="",M50="",M50&lt;=0),"",IFERROR(ROUNDUP(L50/M50,0),"")))</f>
        <v/>
      </c>
      <c r="O50" s="24">
        <f>IF(A50="","",IF(OR(D50="",H50=""),"",IFERROR(WORKDAY(D50,-H50),"")))</f>
        <v/>
      </c>
      <c r="P50" s="24">
        <f>IF(A50="","",IF(OR(O50="",N50=""),"",IFERROR(WORKDAY(O50,-MAX(N50-1,0)),"")))</f>
        <v/>
      </c>
      <c r="Q50" s="24">
        <f>IF(A50="","",IF(OR(P50="",I50=""),"",IFERROR(WORKDAY(P50,-I50),"")))</f>
        <v/>
      </c>
      <c r="R50" s="38">
        <f>IF(A50="","",IF(O50="","",IFERROR(IF(O50&gt;=TODAY(),NETWORKDAYS(TODAY(),O50)-1,-NETWORKDAYS(O50,TODAY())+1),"")))</f>
        <v/>
      </c>
      <c r="S50" s="7">
        <f>IF(A50="","",IF(J50="Storniert","Storniert",IF(OR(B50="",C50="",D50="",E50="",F50="",G50="",H50="",I50="",J50="",K50="",M50="",N50="",O50="",P50="",Q50=""),"Unvollständig",IF(O50&lt;TODAY(),"Überfällig",IF(R50&lt;=Kapazität!$H$7,"Kritisch","Planbar")))))</f>
        <v/>
      </c>
      <c r="T50" s="25">
        <f>IF(A50="","",IF(COUNTIF($A$7:$A$106,A50)&gt;1,"Doppelte Auftrags-Nr.",IF(OR(B50="",C50="",D50="",E50="",F50="",G50="",H50="",I50="",J50="",K50=""),"Pflichtangabe fehlt",IF(M50="","Anlage oder Kapazität prüfen",""))))</f>
        <v/>
      </c>
    </row>
    <row r="51">
      <c r="A51" s="12" t="n"/>
      <c r="B51" s="12" t="n"/>
      <c r="C51" s="32" t="n"/>
      <c r="D51" s="14" t="n"/>
      <c r="E51" s="12" t="n"/>
      <c r="F51" s="15" t="n"/>
      <c r="G51" s="33" t="n"/>
      <c r="H51" s="34" t="n"/>
      <c r="I51" s="34" t="n"/>
      <c r="J51" s="12" t="n"/>
      <c r="K51" s="12" t="n"/>
      <c r="L51" s="18">
        <f>IF(A51="","",IF(OR(C51="",F51="",G51=""),"",IFERROR(F51+C51*G51/60,"")))</f>
        <v/>
      </c>
      <c r="M51" s="35">
        <f>IF(A51="","",IFERROR(VLOOKUP(E51,'Kapazität'!$A$7:$D$106,4,FALSE),""))</f>
        <v/>
      </c>
      <c r="N51" s="36">
        <f>IF(A51="","",IF(OR(L51="",M51="",M51&lt;=0),"",IFERROR(ROUNDUP(L51/M51,0),"")))</f>
        <v/>
      </c>
      <c r="O51" s="11">
        <f>IF(A51="","",IF(OR(D51="",H51=""),"",IFERROR(WORKDAY(D51,-H51),"")))</f>
        <v/>
      </c>
      <c r="P51" s="11">
        <f>IF(A51="","",IF(OR(O51="",N51=""),"",IFERROR(WORKDAY(O51,-MAX(N51-1,0)),"")))</f>
        <v/>
      </c>
      <c r="Q51" s="11">
        <f>IF(A51="","",IF(OR(P51="",I51=""),"",IFERROR(WORKDAY(P51,-I51),"")))</f>
        <v/>
      </c>
      <c r="R51" s="36">
        <f>IF(A51="","",IF(O51="","",IFERROR(IF(O51&gt;=TODAY(),NETWORKDAYS(TODAY(),O51)-1,-NETWORKDAYS(O51,TODAY())+1),"")))</f>
        <v/>
      </c>
      <c r="S51" s="9">
        <f>IF(A51="","",IF(J51="Storniert","Storniert",IF(OR(B51="",C51="",D51="",E51="",F51="",G51="",H51="",I51="",J51="",K51="",M51="",N51="",O51="",P51="",Q51=""),"Unvollständig",IF(O51&lt;TODAY(),"Überfällig",IF(R51&lt;=Kapazität!$H$7,"Kritisch","Planbar")))))</f>
        <v/>
      </c>
      <c r="T51" s="21">
        <f>IF(A51="","",IF(COUNTIF($A$7:$A$106,A51)&gt;1,"Doppelte Auftrags-Nr.",IF(OR(B51="",C51="",D51="",E51="",F51="",G51="",H51="",I51="",J51="",K51=""),"Pflichtangabe fehlt",IF(M51="","Anlage oder Kapazität prüfen",""))))</f>
        <v/>
      </c>
    </row>
    <row r="52">
      <c r="A52" s="12" t="n"/>
      <c r="B52" s="12" t="n"/>
      <c r="C52" s="32" t="n"/>
      <c r="D52" s="14" t="n"/>
      <c r="E52" s="12" t="n"/>
      <c r="F52" s="15" t="n"/>
      <c r="G52" s="33" t="n"/>
      <c r="H52" s="34" t="n"/>
      <c r="I52" s="34" t="n"/>
      <c r="J52" s="12" t="n"/>
      <c r="K52" s="12" t="n"/>
      <c r="L52" s="10">
        <f>IF(A52="","",IF(OR(C52="",F52="",G52=""),"",IFERROR(F52+C52*G52/60,"")))</f>
        <v/>
      </c>
      <c r="M52" s="37">
        <f>IF(A52="","",IFERROR(VLOOKUP(E52,'Kapazität'!$A$7:$D$106,4,FALSE),""))</f>
        <v/>
      </c>
      <c r="N52" s="38">
        <f>IF(A52="","",IF(OR(L52="",M52="",M52&lt;=0),"",IFERROR(ROUNDUP(L52/M52,0),"")))</f>
        <v/>
      </c>
      <c r="O52" s="24">
        <f>IF(A52="","",IF(OR(D52="",H52=""),"",IFERROR(WORKDAY(D52,-H52),"")))</f>
        <v/>
      </c>
      <c r="P52" s="24">
        <f>IF(A52="","",IF(OR(O52="",N52=""),"",IFERROR(WORKDAY(O52,-MAX(N52-1,0)),"")))</f>
        <v/>
      </c>
      <c r="Q52" s="24">
        <f>IF(A52="","",IF(OR(P52="",I52=""),"",IFERROR(WORKDAY(P52,-I52),"")))</f>
        <v/>
      </c>
      <c r="R52" s="38">
        <f>IF(A52="","",IF(O52="","",IFERROR(IF(O52&gt;=TODAY(),NETWORKDAYS(TODAY(),O52)-1,-NETWORKDAYS(O52,TODAY())+1),"")))</f>
        <v/>
      </c>
      <c r="S52" s="7">
        <f>IF(A52="","",IF(J52="Storniert","Storniert",IF(OR(B52="",C52="",D52="",E52="",F52="",G52="",H52="",I52="",J52="",K52="",M52="",N52="",O52="",P52="",Q52=""),"Unvollständig",IF(O52&lt;TODAY(),"Überfällig",IF(R52&lt;=Kapazität!$H$7,"Kritisch","Planbar")))))</f>
        <v/>
      </c>
      <c r="T52" s="25">
        <f>IF(A52="","",IF(COUNTIF($A$7:$A$106,A52)&gt;1,"Doppelte Auftrags-Nr.",IF(OR(B52="",C52="",D52="",E52="",F52="",G52="",H52="",I52="",J52="",K52=""),"Pflichtangabe fehlt",IF(M52="","Anlage oder Kapazität prüfen",""))))</f>
        <v/>
      </c>
    </row>
    <row r="53">
      <c r="A53" s="12" t="n"/>
      <c r="B53" s="12" t="n"/>
      <c r="C53" s="32" t="n"/>
      <c r="D53" s="14" t="n"/>
      <c r="E53" s="12" t="n"/>
      <c r="F53" s="15" t="n"/>
      <c r="G53" s="33" t="n"/>
      <c r="H53" s="34" t="n"/>
      <c r="I53" s="34" t="n"/>
      <c r="J53" s="12" t="n"/>
      <c r="K53" s="12" t="n"/>
      <c r="L53" s="18">
        <f>IF(A53="","",IF(OR(C53="",F53="",G53=""),"",IFERROR(F53+C53*G53/60,"")))</f>
        <v/>
      </c>
      <c r="M53" s="35">
        <f>IF(A53="","",IFERROR(VLOOKUP(E53,'Kapazität'!$A$7:$D$106,4,FALSE),""))</f>
        <v/>
      </c>
      <c r="N53" s="36">
        <f>IF(A53="","",IF(OR(L53="",M53="",M53&lt;=0),"",IFERROR(ROUNDUP(L53/M53,0),"")))</f>
        <v/>
      </c>
      <c r="O53" s="11">
        <f>IF(A53="","",IF(OR(D53="",H53=""),"",IFERROR(WORKDAY(D53,-H53),"")))</f>
        <v/>
      </c>
      <c r="P53" s="11">
        <f>IF(A53="","",IF(OR(O53="",N53=""),"",IFERROR(WORKDAY(O53,-MAX(N53-1,0)),"")))</f>
        <v/>
      </c>
      <c r="Q53" s="11">
        <f>IF(A53="","",IF(OR(P53="",I53=""),"",IFERROR(WORKDAY(P53,-I53),"")))</f>
        <v/>
      </c>
      <c r="R53" s="36">
        <f>IF(A53="","",IF(O53="","",IFERROR(IF(O53&gt;=TODAY(),NETWORKDAYS(TODAY(),O53)-1,-NETWORKDAYS(O53,TODAY())+1),"")))</f>
        <v/>
      </c>
      <c r="S53" s="9">
        <f>IF(A53="","",IF(J53="Storniert","Storniert",IF(OR(B53="",C53="",D53="",E53="",F53="",G53="",H53="",I53="",J53="",K53="",M53="",N53="",O53="",P53="",Q53=""),"Unvollständig",IF(O53&lt;TODAY(),"Überfällig",IF(R53&lt;=Kapazität!$H$7,"Kritisch","Planbar")))))</f>
        <v/>
      </c>
      <c r="T53" s="21">
        <f>IF(A53="","",IF(COUNTIF($A$7:$A$106,A53)&gt;1,"Doppelte Auftrags-Nr.",IF(OR(B53="",C53="",D53="",E53="",F53="",G53="",H53="",I53="",J53="",K53=""),"Pflichtangabe fehlt",IF(M53="","Anlage oder Kapazität prüfen",""))))</f>
        <v/>
      </c>
    </row>
    <row r="54">
      <c r="A54" s="12" t="n"/>
      <c r="B54" s="12" t="n"/>
      <c r="C54" s="32" t="n"/>
      <c r="D54" s="14" t="n"/>
      <c r="E54" s="12" t="n"/>
      <c r="F54" s="15" t="n"/>
      <c r="G54" s="33" t="n"/>
      <c r="H54" s="34" t="n"/>
      <c r="I54" s="34" t="n"/>
      <c r="J54" s="12" t="n"/>
      <c r="K54" s="12" t="n"/>
      <c r="L54" s="10">
        <f>IF(A54="","",IF(OR(C54="",F54="",G54=""),"",IFERROR(F54+C54*G54/60,"")))</f>
        <v/>
      </c>
      <c r="M54" s="37">
        <f>IF(A54="","",IFERROR(VLOOKUP(E54,'Kapazität'!$A$7:$D$106,4,FALSE),""))</f>
        <v/>
      </c>
      <c r="N54" s="38">
        <f>IF(A54="","",IF(OR(L54="",M54="",M54&lt;=0),"",IFERROR(ROUNDUP(L54/M54,0),"")))</f>
        <v/>
      </c>
      <c r="O54" s="24">
        <f>IF(A54="","",IF(OR(D54="",H54=""),"",IFERROR(WORKDAY(D54,-H54),"")))</f>
        <v/>
      </c>
      <c r="P54" s="24">
        <f>IF(A54="","",IF(OR(O54="",N54=""),"",IFERROR(WORKDAY(O54,-MAX(N54-1,0)),"")))</f>
        <v/>
      </c>
      <c r="Q54" s="24">
        <f>IF(A54="","",IF(OR(P54="",I54=""),"",IFERROR(WORKDAY(P54,-I54),"")))</f>
        <v/>
      </c>
      <c r="R54" s="38">
        <f>IF(A54="","",IF(O54="","",IFERROR(IF(O54&gt;=TODAY(),NETWORKDAYS(TODAY(),O54)-1,-NETWORKDAYS(O54,TODAY())+1),"")))</f>
        <v/>
      </c>
      <c r="S54" s="7">
        <f>IF(A54="","",IF(J54="Storniert","Storniert",IF(OR(B54="",C54="",D54="",E54="",F54="",G54="",H54="",I54="",J54="",K54="",M54="",N54="",O54="",P54="",Q54=""),"Unvollständig",IF(O54&lt;TODAY(),"Überfällig",IF(R54&lt;=Kapazität!$H$7,"Kritisch","Planbar")))))</f>
        <v/>
      </c>
      <c r="T54" s="25">
        <f>IF(A54="","",IF(COUNTIF($A$7:$A$106,A54)&gt;1,"Doppelte Auftrags-Nr.",IF(OR(B54="",C54="",D54="",E54="",F54="",G54="",H54="",I54="",J54="",K54=""),"Pflichtangabe fehlt",IF(M54="","Anlage oder Kapazität prüfen",""))))</f>
        <v/>
      </c>
    </row>
    <row r="55">
      <c r="A55" s="12" t="n"/>
      <c r="B55" s="12" t="n"/>
      <c r="C55" s="32" t="n"/>
      <c r="D55" s="14" t="n"/>
      <c r="E55" s="12" t="n"/>
      <c r="F55" s="15" t="n"/>
      <c r="G55" s="33" t="n"/>
      <c r="H55" s="34" t="n"/>
      <c r="I55" s="34" t="n"/>
      <c r="J55" s="12" t="n"/>
      <c r="K55" s="12" t="n"/>
      <c r="L55" s="18">
        <f>IF(A55="","",IF(OR(C55="",F55="",G55=""),"",IFERROR(F55+C55*G55/60,"")))</f>
        <v/>
      </c>
      <c r="M55" s="35">
        <f>IF(A55="","",IFERROR(VLOOKUP(E55,'Kapazität'!$A$7:$D$106,4,FALSE),""))</f>
        <v/>
      </c>
      <c r="N55" s="36">
        <f>IF(A55="","",IF(OR(L55="",M55="",M55&lt;=0),"",IFERROR(ROUNDUP(L55/M55,0),"")))</f>
        <v/>
      </c>
      <c r="O55" s="11">
        <f>IF(A55="","",IF(OR(D55="",H55=""),"",IFERROR(WORKDAY(D55,-H55),"")))</f>
        <v/>
      </c>
      <c r="P55" s="11">
        <f>IF(A55="","",IF(OR(O55="",N55=""),"",IFERROR(WORKDAY(O55,-MAX(N55-1,0)),"")))</f>
        <v/>
      </c>
      <c r="Q55" s="11">
        <f>IF(A55="","",IF(OR(P55="",I55=""),"",IFERROR(WORKDAY(P55,-I55),"")))</f>
        <v/>
      </c>
      <c r="R55" s="36">
        <f>IF(A55="","",IF(O55="","",IFERROR(IF(O55&gt;=TODAY(),NETWORKDAYS(TODAY(),O55)-1,-NETWORKDAYS(O55,TODAY())+1),"")))</f>
        <v/>
      </c>
      <c r="S55" s="9">
        <f>IF(A55="","",IF(J55="Storniert","Storniert",IF(OR(B55="",C55="",D55="",E55="",F55="",G55="",H55="",I55="",J55="",K55="",M55="",N55="",O55="",P55="",Q55=""),"Unvollständig",IF(O55&lt;TODAY(),"Überfällig",IF(R55&lt;=Kapazität!$H$7,"Kritisch","Planbar")))))</f>
        <v/>
      </c>
      <c r="T55" s="21">
        <f>IF(A55="","",IF(COUNTIF($A$7:$A$106,A55)&gt;1,"Doppelte Auftrags-Nr.",IF(OR(B55="",C55="",D55="",E55="",F55="",G55="",H55="",I55="",J55="",K55=""),"Pflichtangabe fehlt",IF(M55="","Anlage oder Kapazität prüfen",""))))</f>
        <v/>
      </c>
    </row>
    <row r="56">
      <c r="A56" s="12" t="n"/>
      <c r="B56" s="12" t="n"/>
      <c r="C56" s="32" t="n"/>
      <c r="D56" s="14" t="n"/>
      <c r="E56" s="12" t="n"/>
      <c r="F56" s="15" t="n"/>
      <c r="G56" s="33" t="n"/>
      <c r="H56" s="34" t="n"/>
      <c r="I56" s="34" t="n"/>
      <c r="J56" s="12" t="n"/>
      <c r="K56" s="12" t="n"/>
      <c r="L56" s="10">
        <f>IF(A56="","",IF(OR(C56="",F56="",G56=""),"",IFERROR(F56+C56*G56/60,"")))</f>
        <v/>
      </c>
      <c r="M56" s="37">
        <f>IF(A56="","",IFERROR(VLOOKUP(E56,'Kapazität'!$A$7:$D$106,4,FALSE),""))</f>
        <v/>
      </c>
      <c r="N56" s="38">
        <f>IF(A56="","",IF(OR(L56="",M56="",M56&lt;=0),"",IFERROR(ROUNDUP(L56/M56,0),"")))</f>
        <v/>
      </c>
      <c r="O56" s="24">
        <f>IF(A56="","",IF(OR(D56="",H56=""),"",IFERROR(WORKDAY(D56,-H56),"")))</f>
        <v/>
      </c>
      <c r="P56" s="24">
        <f>IF(A56="","",IF(OR(O56="",N56=""),"",IFERROR(WORKDAY(O56,-MAX(N56-1,0)),"")))</f>
        <v/>
      </c>
      <c r="Q56" s="24">
        <f>IF(A56="","",IF(OR(P56="",I56=""),"",IFERROR(WORKDAY(P56,-I56),"")))</f>
        <v/>
      </c>
      <c r="R56" s="38">
        <f>IF(A56="","",IF(O56="","",IFERROR(IF(O56&gt;=TODAY(),NETWORKDAYS(TODAY(),O56)-1,-NETWORKDAYS(O56,TODAY())+1),"")))</f>
        <v/>
      </c>
      <c r="S56" s="7">
        <f>IF(A56="","",IF(J56="Storniert","Storniert",IF(OR(B56="",C56="",D56="",E56="",F56="",G56="",H56="",I56="",J56="",K56="",M56="",N56="",O56="",P56="",Q56=""),"Unvollständig",IF(O56&lt;TODAY(),"Überfällig",IF(R56&lt;=Kapazität!$H$7,"Kritisch","Planbar")))))</f>
        <v/>
      </c>
      <c r="T56" s="25">
        <f>IF(A56="","",IF(COUNTIF($A$7:$A$106,A56)&gt;1,"Doppelte Auftrags-Nr.",IF(OR(B56="",C56="",D56="",E56="",F56="",G56="",H56="",I56="",J56="",K56=""),"Pflichtangabe fehlt",IF(M56="","Anlage oder Kapazität prüfen",""))))</f>
        <v/>
      </c>
    </row>
    <row r="57">
      <c r="A57" s="12" t="n"/>
      <c r="B57" s="12" t="n"/>
      <c r="C57" s="32" t="n"/>
      <c r="D57" s="14" t="n"/>
      <c r="E57" s="12" t="n"/>
      <c r="F57" s="15" t="n"/>
      <c r="G57" s="33" t="n"/>
      <c r="H57" s="34" t="n"/>
      <c r="I57" s="34" t="n"/>
      <c r="J57" s="12" t="n"/>
      <c r="K57" s="12" t="n"/>
      <c r="L57" s="18">
        <f>IF(A57="","",IF(OR(C57="",F57="",G57=""),"",IFERROR(F57+C57*G57/60,"")))</f>
        <v/>
      </c>
      <c r="M57" s="35">
        <f>IF(A57="","",IFERROR(VLOOKUP(E57,'Kapazität'!$A$7:$D$106,4,FALSE),""))</f>
        <v/>
      </c>
      <c r="N57" s="36">
        <f>IF(A57="","",IF(OR(L57="",M57="",M57&lt;=0),"",IFERROR(ROUNDUP(L57/M57,0),"")))</f>
        <v/>
      </c>
      <c r="O57" s="11">
        <f>IF(A57="","",IF(OR(D57="",H57=""),"",IFERROR(WORKDAY(D57,-H57),"")))</f>
        <v/>
      </c>
      <c r="P57" s="11">
        <f>IF(A57="","",IF(OR(O57="",N57=""),"",IFERROR(WORKDAY(O57,-MAX(N57-1,0)),"")))</f>
        <v/>
      </c>
      <c r="Q57" s="11">
        <f>IF(A57="","",IF(OR(P57="",I57=""),"",IFERROR(WORKDAY(P57,-I57),"")))</f>
        <v/>
      </c>
      <c r="R57" s="36">
        <f>IF(A57="","",IF(O57="","",IFERROR(IF(O57&gt;=TODAY(),NETWORKDAYS(TODAY(),O57)-1,-NETWORKDAYS(O57,TODAY())+1),"")))</f>
        <v/>
      </c>
      <c r="S57" s="9">
        <f>IF(A57="","",IF(J57="Storniert","Storniert",IF(OR(B57="",C57="",D57="",E57="",F57="",G57="",H57="",I57="",J57="",K57="",M57="",N57="",O57="",P57="",Q57=""),"Unvollständig",IF(O57&lt;TODAY(),"Überfällig",IF(R57&lt;=Kapazität!$H$7,"Kritisch","Planbar")))))</f>
        <v/>
      </c>
      <c r="T57" s="21">
        <f>IF(A57="","",IF(COUNTIF($A$7:$A$106,A57)&gt;1,"Doppelte Auftrags-Nr.",IF(OR(B57="",C57="",D57="",E57="",F57="",G57="",H57="",I57="",J57="",K57=""),"Pflichtangabe fehlt",IF(M57="","Anlage oder Kapazität prüfen",""))))</f>
        <v/>
      </c>
    </row>
    <row r="58">
      <c r="A58" s="12" t="n"/>
      <c r="B58" s="12" t="n"/>
      <c r="C58" s="32" t="n"/>
      <c r="D58" s="14" t="n"/>
      <c r="E58" s="12" t="n"/>
      <c r="F58" s="15" t="n"/>
      <c r="G58" s="33" t="n"/>
      <c r="H58" s="34" t="n"/>
      <c r="I58" s="34" t="n"/>
      <c r="J58" s="12" t="n"/>
      <c r="K58" s="12" t="n"/>
      <c r="L58" s="10">
        <f>IF(A58="","",IF(OR(C58="",F58="",G58=""),"",IFERROR(F58+C58*G58/60,"")))</f>
        <v/>
      </c>
      <c r="M58" s="37">
        <f>IF(A58="","",IFERROR(VLOOKUP(E58,'Kapazität'!$A$7:$D$106,4,FALSE),""))</f>
        <v/>
      </c>
      <c r="N58" s="38">
        <f>IF(A58="","",IF(OR(L58="",M58="",M58&lt;=0),"",IFERROR(ROUNDUP(L58/M58,0),"")))</f>
        <v/>
      </c>
      <c r="O58" s="24">
        <f>IF(A58="","",IF(OR(D58="",H58=""),"",IFERROR(WORKDAY(D58,-H58),"")))</f>
        <v/>
      </c>
      <c r="P58" s="24">
        <f>IF(A58="","",IF(OR(O58="",N58=""),"",IFERROR(WORKDAY(O58,-MAX(N58-1,0)),"")))</f>
        <v/>
      </c>
      <c r="Q58" s="24">
        <f>IF(A58="","",IF(OR(P58="",I58=""),"",IFERROR(WORKDAY(P58,-I58),"")))</f>
        <v/>
      </c>
      <c r="R58" s="38">
        <f>IF(A58="","",IF(O58="","",IFERROR(IF(O58&gt;=TODAY(),NETWORKDAYS(TODAY(),O58)-1,-NETWORKDAYS(O58,TODAY())+1),"")))</f>
        <v/>
      </c>
      <c r="S58" s="7">
        <f>IF(A58="","",IF(J58="Storniert","Storniert",IF(OR(B58="",C58="",D58="",E58="",F58="",G58="",H58="",I58="",J58="",K58="",M58="",N58="",O58="",P58="",Q58=""),"Unvollständig",IF(O58&lt;TODAY(),"Überfällig",IF(R58&lt;=Kapazität!$H$7,"Kritisch","Planbar")))))</f>
        <v/>
      </c>
      <c r="T58" s="25">
        <f>IF(A58="","",IF(COUNTIF($A$7:$A$106,A58)&gt;1,"Doppelte Auftrags-Nr.",IF(OR(B58="",C58="",D58="",E58="",F58="",G58="",H58="",I58="",J58="",K58=""),"Pflichtangabe fehlt",IF(M58="","Anlage oder Kapazität prüfen",""))))</f>
        <v/>
      </c>
    </row>
    <row r="59">
      <c r="A59" s="12" t="n"/>
      <c r="B59" s="12" t="n"/>
      <c r="C59" s="32" t="n"/>
      <c r="D59" s="14" t="n"/>
      <c r="E59" s="12" t="n"/>
      <c r="F59" s="15" t="n"/>
      <c r="G59" s="33" t="n"/>
      <c r="H59" s="34" t="n"/>
      <c r="I59" s="34" t="n"/>
      <c r="J59" s="12" t="n"/>
      <c r="K59" s="12" t="n"/>
      <c r="L59" s="18">
        <f>IF(A59="","",IF(OR(C59="",F59="",G59=""),"",IFERROR(F59+C59*G59/60,"")))</f>
        <v/>
      </c>
      <c r="M59" s="35">
        <f>IF(A59="","",IFERROR(VLOOKUP(E59,'Kapazität'!$A$7:$D$106,4,FALSE),""))</f>
        <v/>
      </c>
      <c r="N59" s="36">
        <f>IF(A59="","",IF(OR(L59="",M59="",M59&lt;=0),"",IFERROR(ROUNDUP(L59/M59,0),"")))</f>
        <v/>
      </c>
      <c r="O59" s="11">
        <f>IF(A59="","",IF(OR(D59="",H59=""),"",IFERROR(WORKDAY(D59,-H59),"")))</f>
        <v/>
      </c>
      <c r="P59" s="11">
        <f>IF(A59="","",IF(OR(O59="",N59=""),"",IFERROR(WORKDAY(O59,-MAX(N59-1,0)),"")))</f>
        <v/>
      </c>
      <c r="Q59" s="11">
        <f>IF(A59="","",IF(OR(P59="",I59=""),"",IFERROR(WORKDAY(P59,-I59),"")))</f>
        <v/>
      </c>
      <c r="R59" s="36">
        <f>IF(A59="","",IF(O59="","",IFERROR(IF(O59&gt;=TODAY(),NETWORKDAYS(TODAY(),O59)-1,-NETWORKDAYS(O59,TODAY())+1),"")))</f>
        <v/>
      </c>
      <c r="S59" s="9">
        <f>IF(A59="","",IF(J59="Storniert","Storniert",IF(OR(B59="",C59="",D59="",E59="",F59="",G59="",H59="",I59="",J59="",K59="",M59="",N59="",O59="",P59="",Q59=""),"Unvollständig",IF(O59&lt;TODAY(),"Überfällig",IF(R59&lt;=Kapazität!$H$7,"Kritisch","Planbar")))))</f>
        <v/>
      </c>
      <c r="T59" s="21">
        <f>IF(A59="","",IF(COUNTIF($A$7:$A$106,A59)&gt;1,"Doppelte Auftrags-Nr.",IF(OR(B59="",C59="",D59="",E59="",F59="",G59="",H59="",I59="",J59="",K59=""),"Pflichtangabe fehlt",IF(M59="","Anlage oder Kapazität prüfen",""))))</f>
        <v/>
      </c>
    </row>
    <row r="60">
      <c r="A60" s="12" t="n"/>
      <c r="B60" s="12" t="n"/>
      <c r="C60" s="32" t="n"/>
      <c r="D60" s="14" t="n"/>
      <c r="E60" s="12" t="n"/>
      <c r="F60" s="15" t="n"/>
      <c r="G60" s="33" t="n"/>
      <c r="H60" s="34" t="n"/>
      <c r="I60" s="34" t="n"/>
      <c r="J60" s="12" t="n"/>
      <c r="K60" s="12" t="n"/>
      <c r="L60" s="10">
        <f>IF(A60="","",IF(OR(C60="",F60="",G60=""),"",IFERROR(F60+C60*G60/60,"")))</f>
        <v/>
      </c>
      <c r="M60" s="37">
        <f>IF(A60="","",IFERROR(VLOOKUP(E60,'Kapazität'!$A$7:$D$106,4,FALSE),""))</f>
        <v/>
      </c>
      <c r="N60" s="38">
        <f>IF(A60="","",IF(OR(L60="",M60="",M60&lt;=0),"",IFERROR(ROUNDUP(L60/M60,0),"")))</f>
        <v/>
      </c>
      <c r="O60" s="24">
        <f>IF(A60="","",IF(OR(D60="",H60=""),"",IFERROR(WORKDAY(D60,-H60),"")))</f>
        <v/>
      </c>
      <c r="P60" s="24">
        <f>IF(A60="","",IF(OR(O60="",N60=""),"",IFERROR(WORKDAY(O60,-MAX(N60-1,0)),"")))</f>
        <v/>
      </c>
      <c r="Q60" s="24">
        <f>IF(A60="","",IF(OR(P60="",I60=""),"",IFERROR(WORKDAY(P60,-I60),"")))</f>
        <v/>
      </c>
      <c r="R60" s="38">
        <f>IF(A60="","",IF(O60="","",IFERROR(IF(O60&gt;=TODAY(),NETWORKDAYS(TODAY(),O60)-1,-NETWORKDAYS(O60,TODAY())+1),"")))</f>
        <v/>
      </c>
      <c r="S60" s="7">
        <f>IF(A60="","",IF(J60="Storniert","Storniert",IF(OR(B60="",C60="",D60="",E60="",F60="",G60="",H60="",I60="",J60="",K60="",M60="",N60="",O60="",P60="",Q60=""),"Unvollständig",IF(O60&lt;TODAY(),"Überfällig",IF(R60&lt;=Kapazität!$H$7,"Kritisch","Planbar")))))</f>
        <v/>
      </c>
      <c r="T60" s="25">
        <f>IF(A60="","",IF(COUNTIF($A$7:$A$106,A60)&gt;1,"Doppelte Auftrags-Nr.",IF(OR(B60="",C60="",D60="",E60="",F60="",G60="",H60="",I60="",J60="",K60=""),"Pflichtangabe fehlt",IF(M60="","Anlage oder Kapazität prüfen",""))))</f>
        <v/>
      </c>
    </row>
    <row r="61">
      <c r="A61" s="12" t="n"/>
      <c r="B61" s="12" t="n"/>
      <c r="C61" s="32" t="n"/>
      <c r="D61" s="14" t="n"/>
      <c r="E61" s="12" t="n"/>
      <c r="F61" s="15" t="n"/>
      <c r="G61" s="33" t="n"/>
      <c r="H61" s="34" t="n"/>
      <c r="I61" s="34" t="n"/>
      <c r="J61" s="12" t="n"/>
      <c r="K61" s="12" t="n"/>
      <c r="L61" s="18">
        <f>IF(A61="","",IF(OR(C61="",F61="",G61=""),"",IFERROR(F61+C61*G61/60,"")))</f>
        <v/>
      </c>
      <c r="M61" s="35">
        <f>IF(A61="","",IFERROR(VLOOKUP(E61,'Kapazität'!$A$7:$D$106,4,FALSE),""))</f>
        <v/>
      </c>
      <c r="N61" s="36">
        <f>IF(A61="","",IF(OR(L61="",M61="",M61&lt;=0),"",IFERROR(ROUNDUP(L61/M61,0),"")))</f>
        <v/>
      </c>
      <c r="O61" s="11">
        <f>IF(A61="","",IF(OR(D61="",H61=""),"",IFERROR(WORKDAY(D61,-H61),"")))</f>
        <v/>
      </c>
      <c r="P61" s="11">
        <f>IF(A61="","",IF(OR(O61="",N61=""),"",IFERROR(WORKDAY(O61,-MAX(N61-1,0)),"")))</f>
        <v/>
      </c>
      <c r="Q61" s="11">
        <f>IF(A61="","",IF(OR(P61="",I61=""),"",IFERROR(WORKDAY(P61,-I61),"")))</f>
        <v/>
      </c>
      <c r="R61" s="36">
        <f>IF(A61="","",IF(O61="","",IFERROR(IF(O61&gt;=TODAY(),NETWORKDAYS(TODAY(),O61)-1,-NETWORKDAYS(O61,TODAY())+1),"")))</f>
        <v/>
      </c>
      <c r="S61" s="9">
        <f>IF(A61="","",IF(J61="Storniert","Storniert",IF(OR(B61="",C61="",D61="",E61="",F61="",G61="",H61="",I61="",J61="",K61="",M61="",N61="",O61="",P61="",Q61=""),"Unvollständig",IF(O61&lt;TODAY(),"Überfällig",IF(R61&lt;=Kapazität!$H$7,"Kritisch","Planbar")))))</f>
        <v/>
      </c>
      <c r="T61" s="21">
        <f>IF(A61="","",IF(COUNTIF($A$7:$A$106,A61)&gt;1,"Doppelte Auftrags-Nr.",IF(OR(B61="",C61="",D61="",E61="",F61="",G61="",H61="",I61="",J61="",K61=""),"Pflichtangabe fehlt",IF(M61="","Anlage oder Kapazität prüfen",""))))</f>
        <v/>
      </c>
    </row>
    <row r="62">
      <c r="A62" s="12" t="n"/>
      <c r="B62" s="12" t="n"/>
      <c r="C62" s="32" t="n"/>
      <c r="D62" s="14" t="n"/>
      <c r="E62" s="12" t="n"/>
      <c r="F62" s="15" t="n"/>
      <c r="G62" s="33" t="n"/>
      <c r="H62" s="34" t="n"/>
      <c r="I62" s="34" t="n"/>
      <c r="J62" s="12" t="n"/>
      <c r="K62" s="12" t="n"/>
      <c r="L62" s="10">
        <f>IF(A62="","",IF(OR(C62="",F62="",G62=""),"",IFERROR(F62+C62*G62/60,"")))</f>
        <v/>
      </c>
      <c r="M62" s="37">
        <f>IF(A62="","",IFERROR(VLOOKUP(E62,'Kapazität'!$A$7:$D$106,4,FALSE),""))</f>
        <v/>
      </c>
      <c r="N62" s="38">
        <f>IF(A62="","",IF(OR(L62="",M62="",M62&lt;=0),"",IFERROR(ROUNDUP(L62/M62,0),"")))</f>
        <v/>
      </c>
      <c r="O62" s="24">
        <f>IF(A62="","",IF(OR(D62="",H62=""),"",IFERROR(WORKDAY(D62,-H62),"")))</f>
        <v/>
      </c>
      <c r="P62" s="24">
        <f>IF(A62="","",IF(OR(O62="",N62=""),"",IFERROR(WORKDAY(O62,-MAX(N62-1,0)),"")))</f>
        <v/>
      </c>
      <c r="Q62" s="24">
        <f>IF(A62="","",IF(OR(P62="",I62=""),"",IFERROR(WORKDAY(P62,-I62),"")))</f>
        <v/>
      </c>
      <c r="R62" s="38">
        <f>IF(A62="","",IF(O62="","",IFERROR(IF(O62&gt;=TODAY(),NETWORKDAYS(TODAY(),O62)-1,-NETWORKDAYS(O62,TODAY())+1),"")))</f>
        <v/>
      </c>
      <c r="S62" s="7">
        <f>IF(A62="","",IF(J62="Storniert","Storniert",IF(OR(B62="",C62="",D62="",E62="",F62="",G62="",H62="",I62="",J62="",K62="",M62="",N62="",O62="",P62="",Q62=""),"Unvollständig",IF(O62&lt;TODAY(),"Überfällig",IF(R62&lt;=Kapazität!$H$7,"Kritisch","Planbar")))))</f>
        <v/>
      </c>
      <c r="T62" s="25">
        <f>IF(A62="","",IF(COUNTIF($A$7:$A$106,A62)&gt;1,"Doppelte Auftrags-Nr.",IF(OR(B62="",C62="",D62="",E62="",F62="",G62="",H62="",I62="",J62="",K62=""),"Pflichtangabe fehlt",IF(M62="","Anlage oder Kapazität prüfen",""))))</f>
        <v/>
      </c>
    </row>
    <row r="63">
      <c r="A63" s="12" t="n"/>
      <c r="B63" s="12" t="n"/>
      <c r="C63" s="32" t="n"/>
      <c r="D63" s="14" t="n"/>
      <c r="E63" s="12" t="n"/>
      <c r="F63" s="15" t="n"/>
      <c r="G63" s="33" t="n"/>
      <c r="H63" s="34" t="n"/>
      <c r="I63" s="34" t="n"/>
      <c r="J63" s="12" t="n"/>
      <c r="K63" s="12" t="n"/>
      <c r="L63" s="18">
        <f>IF(A63="","",IF(OR(C63="",F63="",G63=""),"",IFERROR(F63+C63*G63/60,"")))</f>
        <v/>
      </c>
      <c r="M63" s="35">
        <f>IF(A63="","",IFERROR(VLOOKUP(E63,'Kapazität'!$A$7:$D$106,4,FALSE),""))</f>
        <v/>
      </c>
      <c r="N63" s="36">
        <f>IF(A63="","",IF(OR(L63="",M63="",M63&lt;=0),"",IFERROR(ROUNDUP(L63/M63,0),"")))</f>
        <v/>
      </c>
      <c r="O63" s="11">
        <f>IF(A63="","",IF(OR(D63="",H63=""),"",IFERROR(WORKDAY(D63,-H63),"")))</f>
        <v/>
      </c>
      <c r="P63" s="11">
        <f>IF(A63="","",IF(OR(O63="",N63=""),"",IFERROR(WORKDAY(O63,-MAX(N63-1,0)),"")))</f>
        <v/>
      </c>
      <c r="Q63" s="11">
        <f>IF(A63="","",IF(OR(P63="",I63=""),"",IFERROR(WORKDAY(P63,-I63),"")))</f>
        <v/>
      </c>
      <c r="R63" s="36">
        <f>IF(A63="","",IF(O63="","",IFERROR(IF(O63&gt;=TODAY(),NETWORKDAYS(TODAY(),O63)-1,-NETWORKDAYS(O63,TODAY())+1),"")))</f>
        <v/>
      </c>
      <c r="S63" s="9">
        <f>IF(A63="","",IF(J63="Storniert","Storniert",IF(OR(B63="",C63="",D63="",E63="",F63="",G63="",H63="",I63="",J63="",K63="",M63="",N63="",O63="",P63="",Q63=""),"Unvollständig",IF(O63&lt;TODAY(),"Überfällig",IF(R63&lt;=Kapazität!$H$7,"Kritisch","Planbar")))))</f>
        <v/>
      </c>
      <c r="T63" s="21">
        <f>IF(A63="","",IF(COUNTIF($A$7:$A$106,A63)&gt;1,"Doppelte Auftrags-Nr.",IF(OR(B63="",C63="",D63="",E63="",F63="",G63="",H63="",I63="",J63="",K63=""),"Pflichtangabe fehlt",IF(M63="","Anlage oder Kapazität prüfen",""))))</f>
        <v/>
      </c>
    </row>
    <row r="64">
      <c r="A64" s="12" t="n"/>
      <c r="B64" s="12" t="n"/>
      <c r="C64" s="32" t="n"/>
      <c r="D64" s="14" t="n"/>
      <c r="E64" s="12" t="n"/>
      <c r="F64" s="15" t="n"/>
      <c r="G64" s="33" t="n"/>
      <c r="H64" s="34" t="n"/>
      <c r="I64" s="34" t="n"/>
      <c r="J64" s="12" t="n"/>
      <c r="K64" s="12" t="n"/>
      <c r="L64" s="10">
        <f>IF(A64="","",IF(OR(C64="",F64="",G64=""),"",IFERROR(F64+C64*G64/60,"")))</f>
        <v/>
      </c>
      <c r="M64" s="37">
        <f>IF(A64="","",IFERROR(VLOOKUP(E64,'Kapazität'!$A$7:$D$106,4,FALSE),""))</f>
        <v/>
      </c>
      <c r="N64" s="38">
        <f>IF(A64="","",IF(OR(L64="",M64="",M64&lt;=0),"",IFERROR(ROUNDUP(L64/M64,0),"")))</f>
        <v/>
      </c>
      <c r="O64" s="24">
        <f>IF(A64="","",IF(OR(D64="",H64=""),"",IFERROR(WORKDAY(D64,-H64),"")))</f>
        <v/>
      </c>
      <c r="P64" s="24">
        <f>IF(A64="","",IF(OR(O64="",N64=""),"",IFERROR(WORKDAY(O64,-MAX(N64-1,0)),"")))</f>
        <v/>
      </c>
      <c r="Q64" s="24">
        <f>IF(A64="","",IF(OR(P64="",I64=""),"",IFERROR(WORKDAY(P64,-I64),"")))</f>
        <v/>
      </c>
      <c r="R64" s="38">
        <f>IF(A64="","",IF(O64="","",IFERROR(IF(O64&gt;=TODAY(),NETWORKDAYS(TODAY(),O64)-1,-NETWORKDAYS(O64,TODAY())+1),"")))</f>
        <v/>
      </c>
      <c r="S64" s="7">
        <f>IF(A64="","",IF(J64="Storniert","Storniert",IF(OR(B64="",C64="",D64="",E64="",F64="",G64="",H64="",I64="",J64="",K64="",M64="",N64="",O64="",P64="",Q64=""),"Unvollständig",IF(O64&lt;TODAY(),"Überfällig",IF(R64&lt;=Kapazität!$H$7,"Kritisch","Planbar")))))</f>
        <v/>
      </c>
      <c r="T64" s="25">
        <f>IF(A64="","",IF(COUNTIF($A$7:$A$106,A64)&gt;1,"Doppelte Auftrags-Nr.",IF(OR(B64="",C64="",D64="",E64="",F64="",G64="",H64="",I64="",J64="",K64=""),"Pflichtangabe fehlt",IF(M64="","Anlage oder Kapazität prüfen",""))))</f>
        <v/>
      </c>
    </row>
    <row r="65">
      <c r="A65" s="12" t="n"/>
      <c r="B65" s="12" t="n"/>
      <c r="C65" s="32" t="n"/>
      <c r="D65" s="14" t="n"/>
      <c r="E65" s="12" t="n"/>
      <c r="F65" s="15" t="n"/>
      <c r="G65" s="33" t="n"/>
      <c r="H65" s="34" t="n"/>
      <c r="I65" s="34" t="n"/>
      <c r="J65" s="12" t="n"/>
      <c r="K65" s="12" t="n"/>
      <c r="L65" s="18">
        <f>IF(A65="","",IF(OR(C65="",F65="",G65=""),"",IFERROR(F65+C65*G65/60,"")))</f>
        <v/>
      </c>
      <c r="M65" s="35">
        <f>IF(A65="","",IFERROR(VLOOKUP(E65,'Kapazität'!$A$7:$D$106,4,FALSE),""))</f>
        <v/>
      </c>
      <c r="N65" s="36">
        <f>IF(A65="","",IF(OR(L65="",M65="",M65&lt;=0),"",IFERROR(ROUNDUP(L65/M65,0),"")))</f>
        <v/>
      </c>
      <c r="O65" s="11">
        <f>IF(A65="","",IF(OR(D65="",H65=""),"",IFERROR(WORKDAY(D65,-H65),"")))</f>
        <v/>
      </c>
      <c r="P65" s="11">
        <f>IF(A65="","",IF(OR(O65="",N65=""),"",IFERROR(WORKDAY(O65,-MAX(N65-1,0)),"")))</f>
        <v/>
      </c>
      <c r="Q65" s="11">
        <f>IF(A65="","",IF(OR(P65="",I65=""),"",IFERROR(WORKDAY(P65,-I65),"")))</f>
        <v/>
      </c>
      <c r="R65" s="36">
        <f>IF(A65="","",IF(O65="","",IFERROR(IF(O65&gt;=TODAY(),NETWORKDAYS(TODAY(),O65)-1,-NETWORKDAYS(O65,TODAY())+1),"")))</f>
        <v/>
      </c>
      <c r="S65" s="9">
        <f>IF(A65="","",IF(J65="Storniert","Storniert",IF(OR(B65="",C65="",D65="",E65="",F65="",G65="",H65="",I65="",J65="",K65="",M65="",N65="",O65="",P65="",Q65=""),"Unvollständig",IF(O65&lt;TODAY(),"Überfällig",IF(R65&lt;=Kapazität!$H$7,"Kritisch","Planbar")))))</f>
        <v/>
      </c>
      <c r="T65" s="21">
        <f>IF(A65="","",IF(COUNTIF($A$7:$A$106,A65)&gt;1,"Doppelte Auftrags-Nr.",IF(OR(B65="",C65="",D65="",E65="",F65="",G65="",H65="",I65="",J65="",K65=""),"Pflichtangabe fehlt",IF(M65="","Anlage oder Kapazität prüfen",""))))</f>
        <v/>
      </c>
    </row>
    <row r="66">
      <c r="A66" s="12" t="n"/>
      <c r="B66" s="12" t="n"/>
      <c r="C66" s="32" t="n"/>
      <c r="D66" s="14" t="n"/>
      <c r="E66" s="12" t="n"/>
      <c r="F66" s="15" t="n"/>
      <c r="G66" s="33" t="n"/>
      <c r="H66" s="34" t="n"/>
      <c r="I66" s="34" t="n"/>
      <c r="J66" s="12" t="n"/>
      <c r="K66" s="12" t="n"/>
      <c r="L66" s="10">
        <f>IF(A66="","",IF(OR(C66="",F66="",G66=""),"",IFERROR(F66+C66*G66/60,"")))</f>
        <v/>
      </c>
      <c r="M66" s="37">
        <f>IF(A66="","",IFERROR(VLOOKUP(E66,'Kapazität'!$A$7:$D$106,4,FALSE),""))</f>
        <v/>
      </c>
      <c r="N66" s="38">
        <f>IF(A66="","",IF(OR(L66="",M66="",M66&lt;=0),"",IFERROR(ROUNDUP(L66/M66,0),"")))</f>
        <v/>
      </c>
      <c r="O66" s="24">
        <f>IF(A66="","",IF(OR(D66="",H66=""),"",IFERROR(WORKDAY(D66,-H66),"")))</f>
        <v/>
      </c>
      <c r="P66" s="24">
        <f>IF(A66="","",IF(OR(O66="",N66=""),"",IFERROR(WORKDAY(O66,-MAX(N66-1,0)),"")))</f>
        <v/>
      </c>
      <c r="Q66" s="24">
        <f>IF(A66="","",IF(OR(P66="",I66=""),"",IFERROR(WORKDAY(P66,-I66),"")))</f>
        <v/>
      </c>
      <c r="R66" s="38">
        <f>IF(A66="","",IF(O66="","",IFERROR(IF(O66&gt;=TODAY(),NETWORKDAYS(TODAY(),O66)-1,-NETWORKDAYS(O66,TODAY())+1),"")))</f>
        <v/>
      </c>
      <c r="S66" s="7">
        <f>IF(A66="","",IF(J66="Storniert","Storniert",IF(OR(B66="",C66="",D66="",E66="",F66="",G66="",H66="",I66="",J66="",K66="",M66="",N66="",O66="",P66="",Q66=""),"Unvollständig",IF(O66&lt;TODAY(),"Überfällig",IF(R66&lt;=Kapazität!$H$7,"Kritisch","Planbar")))))</f>
        <v/>
      </c>
      <c r="T66" s="25">
        <f>IF(A66="","",IF(COUNTIF($A$7:$A$106,A66)&gt;1,"Doppelte Auftrags-Nr.",IF(OR(B66="",C66="",D66="",E66="",F66="",G66="",H66="",I66="",J66="",K66=""),"Pflichtangabe fehlt",IF(M66="","Anlage oder Kapazität prüfen",""))))</f>
        <v/>
      </c>
    </row>
    <row r="67">
      <c r="A67" s="12" t="n"/>
      <c r="B67" s="12" t="n"/>
      <c r="C67" s="32" t="n"/>
      <c r="D67" s="14" t="n"/>
      <c r="E67" s="12" t="n"/>
      <c r="F67" s="15" t="n"/>
      <c r="G67" s="33" t="n"/>
      <c r="H67" s="34" t="n"/>
      <c r="I67" s="34" t="n"/>
      <c r="J67" s="12" t="n"/>
      <c r="K67" s="12" t="n"/>
      <c r="L67" s="18">
        <f>IF(A67="","",IF(OR(C67="",F67="",G67=""),"",IFERROR(F67+C67*G67/60,"")))</f>
        <v/>
      </c>
      <c r="M67" s="35">
        <f>IF(A67="","",IFERROR(VLOOKUP(E67,'Kapazität'!$A$7:$D$106,4,FALSE),""))</f>
        <v/>
      </c>
      <c r="N67" s="36">
        <f>IF(A67="","",IF(OR(L67="",M67="",M67&lt;=0),"",IFERROR(ROUNDUP(L67/M67,0),"")))</f>
        <v/>
      </c>
      <c r="O67" s="11">
        <f>IF(A67="","",IF(OR(D67="",H67=""),"",IFERROR(WORKDAY(D67,-H67),"")))</f>
        <v/>
      </c>
      <c r="P67" s="11">
        <f>IF(A67="","",IF(OR(O67="",N67=""),"",IFERROR(WORKDAY(O67,-MAX(N67-1,0)),"")))</f>
        <v/>
      </c>
      <c r="Q67" s="11">
        <f>IF(A67="","",IF(OR(P67="",I67=""),"",IFERROR(WORKDAY(P67,-I67),"")))</f>
        <v/>
      </c>
      <c r="R67" s="36">
        <f>IF(A67="","",IF(O67="","",IFERROR(IF(O67&gt;=TODAY(),NETWORKDAYS(TODAY(),O67)-1,-NETWORKDAYS(O67,TODAY())+1),"")))</f>
        <v/>
      </c>
      <c r="S67" s="9">
        <f>IF(A67="","",IF(J67="Storniert","Storniert",IF(OR(B67="",C67="",D67="",E67="",F67="",G67="",H67="",I67="",J67="",K67="",M67="",N67="",O67="",P67="",Q67=""),"Unvollständig",IF(O67&lt;TODAY(),"Überfällig",IF(R67&lt;=Kapazität!$H$7,"Kritisch","Planbar")))))</f>
        <v/>
      </c>
      <c r="T67" s="21">
        <f>IF(A67="","",IF(COUNTIF($A$7:$A$106,A67)&gt;1,"Doppelte Auftrags-Nr.",IF(OR(B67="",C67="",D67="",E67="",F67="",G67="",H67="",I67="",J67="",K67=""),"Pflichtangabe fehlt",IF(M67="","Anlage oder Kapazität prüfen",""))))</f>
        <v/>
      </c>
    </row>
    <row r="68">
      <c r="A68" s="12" t="n"/>
      <c r="B68" s="12" t="n"/>
      <c r="C68" s="32" t="n"/>
      <c r="D68" s="14" t="n"/>
      <c r="E68" s="12" t="n"/>
      <c r="F68" s="15" t="n"/>
      <c r="G68" s="33" t="n"/>
      <c r="H68" s="34" t="n"/>
      <c r="I68" s="34" t="n"/>
      <c r="J68" s="12" t="n"/>
      <c r="K68" s="12" t="n"/>
      <c r="L68" s="10">
        <f>IF(A68="","",IF(OR(C68="",F68="",G68=""),"",IFERROR(F68+C68*G68/60,"")))</f>
        <v/>
      </c>
      <c r="M68" s="37">
        <f>IF(A68="","",IFERROR(VLOOKUP(E68,'Kapazität'!$A$7:$D$106,4,FALSE),""))</f>
        <v/>
      </c>
      <c r="N68" s="38">
        <f>IF(A68="","",IF(OR(L68="",M68="",M68&lt;=0),"",IFERROR(ROUNDUP(L68/M68,0),"")))</f>
        <v/>
      </c>
      <c r="O68" s="24">
        <f>IF(A68="","",IF(OR(D68="",H68=""),"",IFERROR(WORKDAY(D68,-H68),"")))</f>
        <v/>
      </c>
      <c r="P68" s="24">
        <f>IF(A68="","",IF(OR(O68="",N68=""),"",IFERROR(WORKDAY(O68,-MAX(N68-1,0)),"")))</f>
        <v/>
      </c>
      <c r="Q68" s="24">
        <f>IF(A68="","",IF(OR(P68="",I68=""),"",IFERROR(WORKDAY(P68,-I68),"")))</f>
        <v/>
      </c>
      <c r="R68" s="38">
        <f>IF(A68="","",IF(O68="","",IFERROR(IF(O68&gt;=TODAY(),NETWORKDAYS(TODAY(),O68)-1,-NETWORKDAYS(O68,TODAY())+1),"")))</f>
        <v/>
      </c>
      <c r="S68" s="7">
        <f>IF(A68="","",IF(J68="Storniert","Storniert",IF(OR(B68="",C68="",D68="",E68="",F68="",G68="",H68="",I68="",J68="",K68="",M68="",N68="",O68="",P68="",Q68=""),"Unvollständig",IF(O68&lt;TODAY(),"Überfällig",IF(R68&lt;=Kapazität!$H$7,"Kritisch","Planbar")))))</f>
        <v/>
      </c>
      <c r="T68" s="25">
        <f>IF(A68="","",IF(COUNTIF($A$7:$A$106,A68)&gt;1,"Doppelte Auftrags-Nr.",IF(OR(B68="",C68="",D68="",E68="",F68="",G68="",H68="",I68="",J68="",K68=""),"Pflichtangabe fehlt",IF(M68="","Anlage oder Kapazität prüfen",""))))</f>
        <v/>
      </c>
    </row>
    <row r="69">
      <c r="A69" s="12" t="n"/>
      <c r="B69" s="12" t="n"/>
      <c r="C69" s="32" t="n"/>
      <c r="D69" s="14" t="n"/>
      <c r="E69" s="12" t="n"/>
      <c r="F69" s="15" t="n"/>
      <c r="G69" s="33" t="n"/>
      <c r="H69" s="34" t="n"/>
      <c r="I69" s="34" t="n"/>
      <c r="J69" s="12" t="n"/>
      <c r="K69" s="12" t="n"/>
      <c r="L69" s="18">
        <f>IF(A69="","",IF(OR(C69="",F69="",G69=""),"",IFERROR(F69+C69*G69/60,"")))</f>
        <v/>
      </c>
      <c r="M69" s="35">
        <f>IF(A69="","",IFERROR(VLOOKUP(E69,'Kapazität'!$A$7:$D$106,4,FALSE),""))</f>
        <v/>
      </c>
      <c r="N69" s="36">
        <f>IF(A69="","",IF(OR(L69="",M69="",M69&lt;=0),"",IFERROR(ROUNDUP(L69/M69,0),"")))</f>
        <v/>
      </c>
      <c r="O69" s="11">
        <f>IF(A69="","",IF(OR(D69="",H69=""),"",IFERROR(WORKDAY(D69,-H69),"")))</f>
        <v/>
      </c>
      <c r="P69" s="11">
        <f>IF(A69="","",IF(OR(O69="",N69=""),"",IFERROR(WORKDAY(O69,-MAX(N69-1,0)),"")))</f>
        <v/>
      </c>
      <c r="Q69" s="11">
        <f>IF(A69="","",IF(OR(P69="",I69=""),"",IFERROR(WORKDAY(P69,-I69),"")))</f>
        <v/>
      </c>
      <c r="R69" s="36">
        <f>IF(A69="","",IF(O69="","",IFERROR(IF(O69&gt;=TODAY(),NETWORKDAYS(TODAY(),O69)-1,-NETWORKDAYS(O69,TODAY())+1),"")))</f>
        <v/>
      </c>
      <c r="S69" s="9">
        <f>IF(A69="","",IF(J69="Storniert","Storniert",IF(OR(B69="",C69="",D69="",E69="",F69="",G69="",H69="",I69="",J69="",K69="",M69="",N69="",O69="",P69="",Q69=""),"Unvollständig",IF(O69&lt;TODAY(),"Überfällig",IF(R69&lt;=Kapazität!$H$7,"Kritisch","Planbar")))))</f>
        <v/>
      </c>
      <c r="T69" s="21">
        <f>IF(A69="","",IF(COUNTIF($A$7:$A$106,A69)&gt;1,"Doppelte Auftrags-Nr.",IF(OR(B69="",C69="",D69="",E69="",F69="",G69="",H69="",I69="",J69="",K69=""),"Pflichtangabe fehlt",IF(M69="","Anlage oder Kapazität prüfen",""))))</f>
        <v/>
      </c>
    </row>
    <row r="70">
      <c r="A70" s="12" t="n"/>
      <c r="B70" s="12" t="n"/>
      <c r="C70" s="32" t="n"/>
      <c r="D70" s="14" t="n"/>
      <c r="E70" s="12" t="n"/>
      <c r="F70" s="15" t="n"/>
      <c r="G70" s="33" t="n"/>
      <c r="H70" s="34" t="n"/>
      <c r="I70" s="34" t="n"/>
      <c r="J70" s="12" t="n"/>
      <c r="K70" s="12" t="n"/>
      <c r="L70" s="10">
        <f>IF(A70="","",IF(OR(C70="",F70="",G70=""),"",IFERROR(F70+C70*G70/60,"")))</f>
        <v/>
      </c>
      <c r="M70" s="37">
        <f>IF(A70="","",IFERROR(VLOOKUP(E70,'Kapazität'!$A$7:$D$106,4,FALSE),""))</f>
        <v/>
      </c>
      <c r="N70" s="38">
        <f>IF(A70="","",IF(OR(L70="",M70="",M70&lt;=0),"",IFERROR(ROUNDUP(L70/M70,0),"")))</f>
        <v/>
      </c>
      <c r="O70" s="24">
        <f>IF(A70="","",IF(OR(D70="",H70=""),"",IFERROR(WORKDAY(D70,-H70),"")))</f>
        <v/>
      </c>
      <c r="P70" s="24">
        <f>IF(A70="","",IF(OR(O70="",N70=""),"",IFERROR(WORKDAY(O70,-MAX(N70-1,0)),"")))</f>
        <v/>
      </c>
      <c r="Q70" s="24">
        <f>IF(A70="","",IF(OR(P70="",I70=""),"",IFERROR(WORKDAY(P70,-I70),"")))</f>
        <v/>
      </c>
      <c r="R70" s="38">
        <f>IF(A70="","",IF(O70="","",IFERROR(IF(O70&gt;=TODAY(),NETWORKDAYS(TODAY(),O70)-1,-NETWORKDAYS(O70,TODAY())+1),"")))</f>
        <v/>
      </c>
      <c r="S70" s="7">
        <f>IF(A70="","",IF(J70="Storniert","Storniert",IF(OR(B70="",C70="",D70="",E70="",F70="",G70="",H70="",I70="",J70="",K70="",M70="",N70="",O70="",P70="",Q70=""),"Unvollständig",IF(O70&lt;TODAY(),"Überfällig",IF(R70&lt;=Kapazität!$H$7,"Kritisch","Planbar")))))</f>
        <v/>
      </c>
      <c r="T70" s="25">
        <f>IF(A70="","",IF(COUNTIF($A$7:$A$106,A70)&gt;1,"Doppelte Auftrags-Nr.",IF(OR(B70="",C70="",D70="",E70="",F70="",G70="",H70="",I70="",J70="",K70=""),"Pflichtangabe fehlt",IF(M70="","Anlage oder Kapazität prüfen",""))))</f>
        <v/>
      </c>
    </row>
    <row r="71">
      <c r="A71" s="12" t="n"/>
      <c r="B71" s="12" t="n"/>
      <c r="C71" s="32" t="n"/>
      <c r="D71" s="14" t="n"/>
      <c r="E71" s="12" t="n"/>
      <c r="F71" s="15" t="n"/>
      <c r="G71" s="33" t="n"/>
      <c r="H71" s="34" t="n"/>
      <c r="I71" s="34" t="n"/>
      <c r="J71" s="12" t="n"/>
      <c r="K71" s="12" t="n"/>
      <c r="L71" s="18">
        <f>IF(A71="","",IF(OR(C71="",F71="",G71=""),"",IFERROR(F71+C71*G71/60,"")))</f>
        <v/>
      </c>
      <c r="M71" s="35">
        <f>IF(A71="","",IFERROR(VLOOKUP(E71,'Kapazität'!$A$7:$D$106,4,FALSE),""))</f>
        <v/>
      </c>
      <c r="N71" s="36">
        <f>IF(A71="","",IF(OR(L71="",M71="",M71&lt;=0),"",IFERROR(ROUNDUP(L71/M71,0),"")))</f>
        <v/>
      </c>
      <c r="O71" s="11">
        <f>IF(A71="","",IF(OR(D71="",H71=""),"",IFERROR(WORKDAY(D71,-H71),"")))</f>
        <v/>
      </c>
      <c r="P71" s="11">
        <f>IF(A71="","",IF(OR(O71="",N71=""),"",IFERROR(WORKDAY(O71,-MAX(N71-1,0)),"")))</f>
        <v/>
      </c>
      <c r="Q71" s="11">
        <f>IF(A71="","",IF(OR(P71="",I71=""),"",IFERROR(WORKDAY(P71,-I71),"")))</f>
        <v/>
      </c>
      <c r="R71" s="36">
        <f>IF(A71="","",IF(O71="","",IFERROR(IF(O71&gt;=TODAY(),NETWORKDAYS(TODAY(),O71)-1,-NETWORKDAYS(O71,TODAY())+1),"")))</f>
        <v/>
      </c>
      <c r="S71" s="9">
        <f>IF(A71="","",IF(J71="Storniert","Storniert",IF(OR(B71="",C71="",D71="",E71="",F71="",G71="",H71="",I71="",J71="",K71="",M71="",N71="",O71="",P71="",Q71=""),"Unvollständig",IF(O71&lt;TODAY(),"Überfällig",IF(R71&lt;=Kapazität!$H$7,"Kritisch","Planbar")))))</f>
        <v/>
      </c>
      <c r="T71" s="21">
        <f>IF(A71="","",IF(COUNTIF($A$7:$A$106,A71)&gt;1,"Doppelte Auftrags-Nr.",IF(OR(B71="",C71="",D71="",E71="",F71="",G71="",H71="",I71="",J71="",K71=""),"Pflichtangabe fehlt",IF(M71="","Anlage oder Kapazität prüfen",""))))</f>
        <v/>
      </c>
    </row>
    <row r="72">
      <c r="A72" s="12" t="n"/>
      <c r="B72" s="12" t="n"/>
      <c r="C72" s="32" t="n"/>
      <c r="D72" s="14" t="n"/>
      <c r="E72" s="12" t="n"/>
      <c r="F72" s="15" t="n"/>
      <c r="G72" s="33" t="n"/>
      <c r="H72" s="34" t="n"/>
      <c r="I72" s="34" t="n"/>
      <c r="J72" s="12" t="n"/>
      <c r="K72" s="12" t="n"/>
      <c r="L72" s="10">
        <f>IF(A72="","",IF(OR(C72="",F72="",G72=""),"",IFERROR(F72+C72*G72/60,"")))</f>
        <v/>
      </c>
      <c r="M72" s="37">
        <f>IF(A72="","",IFERROR(VLOOKUP(E72,'Kapazität'!$A$7:$D$106,4,FALSE),""))</f>
        <v/>
      </c>
      <c r="N72" s="38">
        <f>IF(A72="","",IF(OR(L72="",M72="",M72&lt;=0),"",IFERROR(ROUNDUP(L72/M72,0),"")))</f>
        <v/>
      </c>
      <c r="O72" s="24">
        <f>IF(A72="","",IF(OR(D72="",H72=""),"",IFERROR(WORKDAY(D72,-H72),"")))</f>
        <v/>
      </c>
      <c r="P72" s="24">
        <f>IF(A72="","",IF(OR(O72="",N72=""),"",IFERROR(WORKDAY(O72,-MAX(N72-1,0)),"")))</f>
        <v/>
      </c>
      <c r="Q72" s="24">
        <f>IF(A72="","",IF(OR(P72="",I72=""),"",IFERROR(WORKDAY(P72,-I72),"")))</f>
        <v/>
      </c>
      <c r="R72" s="38">
        <f>IF(A72="","",IF(O72="","",IFERROR(IF(O72&gt;=TODAY(),NETWORKDAYS(TODAY(),O72)-1,-NETWORKDAYS(O72,TODAY())+1),"")))</f>
        <v/>
      </c>
      <c r="S72" s="7">
        <f>IF(A72="","",IF(J72="Storniert","Storniert",IF(OR(B72="",C72="",D72="",E72="",F72="",G72="",H72="",I72="",J72="",K72="",M72="",N72="",O72="",P72="",Q72=""),"Unvollständig",IF(O72&lt;TODAY(),"Überfällig",IF(R72&lt;=Kapazität!$H$7,"Kritisch","Planbar")))))</f>
        <v/>
      </c>
      <c r="T72" s="25">
        <f>IF(A72="","",IF(COUNTIF($A$7:$A$106,A72)&gt;1,"Doppelte Auftrags-Nr.",IF(OR(B72="",C72="",D72="",E72="",F72="",G72="",H72="",I72="",J72="",K72=""),"Pflichtangabe fehlt",IF(M72="","Anlage oder Kapazität prüfen",""))))</f>
        <v/>
      </c>
    </row>
    <row r="73">
      <c r="A73" s="12" t="n"/>
      <c r="B73" s="12" t="n"/>
      <c r="C73" s="32" t="n"/>
      <c r="D73" s="14" t="n"/>
      <c r="E73" s="12" t="n"/>
      <c r="F73" s="15" t="n"/>
      <c r="G73" s="33" t="n"/>
      <c r="H73" s="34" t="n"/>
      <c r="I73" s="34" t="n"/>
      <c r="J73" s="12" t="n"/>
      <c r="K73" s="12" t="n"/>
      <c r="L73" s="18">
        <f>IF(A73="","",IF(OR(C73="",F73="",G73=""),"",IFERROR(F73+C73*G73/60,"")))</f>
        <v/>
      </c>
      <c r="M73" s="35">
        <f>IF(A73="","",IFERROR(VLOOKUP(E73,'Kapazität'!$A$7:$D$106,4,FALSE),""))</f>
        <v/>
      </c>
      <c r="N73" s="36">
        <f>IF(A73="","",IF(OR(L73="",M73="",M73&lt;=0),"",IFERROR(ROUNDUP(L73/M73,0),"")))</f>
        <v/>
      </c>
      <c r="O73" s="11">
        <f>IF(A73="","",IF(OR(D73="",H73=""),"",IFERROR(WORKDAY(D73,-H73),"")))</f>
        <v/>
      </c>
      <c r="P73" s="11">
        <f>IF(A73="","",IF(OR(O73="",N73=""),"",IFERROR(WORKDAY(O73,-MAX(N73-1,0)),"")))</f>
        <v/>
      </c>
      <c r="Q73" s="11">
        <f>IF(A73="","",IF(OR(P73="",I73=""),"",IFERROR(WORKDAY(P73,-I73),"")))</f>
        <v/>
      </c>
      <c r="R73" s="36">
        <f>IF(A73="","",IF(O73="","",IFERROR(IF(O73&gt;=TODAY(),NETWORKDAYS(TODAY(),O73)-1,-NETWORKDAYS(O73,TODAY())+1),"")))</f>
        <v/>
      </c>
      <c r="S73" s="9">
        <f>IF(A73="","",IF(J73="Storniert","Storniert",IF(OR(B73="",C73="",D73="",E73="",F73="",G73="",H73="",I73="",J73="",K73="",M73="",N73="",O73="",P73="",Q73=""),"Unvollständig",IF(O73&lt;TODAY(),"Überfällig",IF(R73&lt;=Kapazität!$H$7,"Kritisch","Planbar")))))</f>
        <v/>
      </c>
      <c r="T73" s="21">
        <f>IF(A73="","",IF(COUNTIF($A$7:$A$106,A73)&gt;1,"Doppelte Auftrags-Nr.",IF(OR(B73="",C73="",D73="",E73="",F73="",G73="",H73="",I73="",J73="",K73=""),"Pflichtangabe fehlt",IF(M73="","Anlage oder Kapazität prüfen",""))))</f>
        <v/>
      </c>
    </row>
    <row r="74">
      <c r="A74" s="12" t="n"/>
      <c r="B74" s="12" t="n"/>
      <c r="C74" s="32" t="n"/>
      <c r="D74" s="14" t="n"/>
      <c r="E74" s="12" t="n"/>
      <c r="F74" s="15" t="n"/>
      <c r="G74" s="33" t="n"/>
      <c r="H74" s="34" t="n"/>
      <c r="I74" s="34" t="n"/>
      <c r="J74" s="12" t="n"/>
      <c r="K74" s="12" t="n"/>
      <c r="L74" s="10">
        <f>IF(A74="","",IF(OR(C74="",F74="",G74=""),"",IFERROR(F74+C74*G74/60,"")))</f>
        <v/>
      </c>
      <c r="M74" s="37">
        <f>IF(A74="","",IFERROR(VLOOKUP(E74,'Kapazität'!$A$7:$D$106,4,FALSE),""))</f>
        <v/>
      </c>
      <c r="N74" s="38">
        <f>IF(A74="","",IF(OR(L74="",M74="",M74&lt;=0),"",IFERROR(ROUNDUP(L74/M74,0),"")))</f>
        <v/>
      </c>
      <c r="O74" s="24">
        <f>IF(A74="","",IF(OR(D74="",H74=""),"",IFERROR(WORKDAY(D74,-H74),"")))</f>
        <v/>
      </c>
      <c r="P74" s="24">
        <f>IF(A74="","",IF(OR(O74="",N74=""),"",IFERROR(WORKDAY(O74,-MAX(N74-1,0)),"")))</f>
        <v/>
      </c>
      <c r="Q74" s="24">
        <f>IF(A74="","",IF(OR(P74="",I74=""),"",IFERROR(WORKDAY(P74,-I74),"")))</f>
        <v/>
      </c>
      <c r="R74" s="38">
        <f>IF(A74="","",IF(O74="","",IFERROR(IF(O74&gt;=TODAY(),NETWORKDAYS(TODAY(),O74)-1,-NETWORKDAYS(O74,TODAY())+1),"")))</f>
        <v/>
      </c>
      <c r="S74" s="7">
        <f>IF(A74="","",IF(J74="Storniert","Storniert",IF(OR(B74="",C74="",D74="",E74="",F74="",G74="",H74="",I74="",J74="",K74="",M74="",N74="",O74="",P74="",Q74=""),"Unvollständig",IF(O74&lt;TODAY(),"Überfällig",IF(R74&lt;=Kapazität!$H$7,"Kritisch","Planbar")))))</f>
        <v/>
      </c>
      <c r="T74" s="25">
        <f>IF(A74="","",IF(COUNTIF($A$7:$A$106,A74)&gt;1,"Doppelte Auftrags-Nr.",IF(OR(B74="",C74="",D74="",E74="",F74="",G74="",H74="",I74="",J74="",K74=""),"Pflichtangabe fehlt",IF(M74="","Anlage oder Kapazität prüfen",""))))</f>
        <v/>
      </c>
    </row>
    <row r="75">
      <c r="A75" s="12" t="n"/>
      <c r="B75" s="12" t="n"/>
      <c r="C75" s="32" t="n"/>
      <c r="D75" s="14" t="n"/>
      <c r="E75" s="12" t="n"/>
      <c r="F75" s="15" t="n"/>
      <c r="G75" s="33" t="n"/>
      <c r="H75" s="34" t="n"/>
      <c r="I75" s="34" t="n"/>
      <c r="J75" s="12" t="n"/>
      <c r="K75" s="12" t="n"/>
      <c r="L75" s="18">
        <f>IF(A75="","",IF(OR(C75="",F75="",G75=""),"",IFERROR(F75+C75*G75/60,"")))</f>
        <v/>
      </c>
      <c r="M75" s="35">
        <f>IF(A75="","",IFERROR(VLOOKUP(E75,'Kapazität'!$A$7:$D$106,4,FALSE),""))</f>
        <v/>
      </c>
      <c r="N75" s="36">
        <f>IF(A75="","",IF(OR(L75="",M75="",M75&lt;=0),"",IFERROR(ROUNDUP(L75/M75,0),"")))</f>
        <v/>
      </c>
      <c r="O75" s="11">
        <f>IF(A75="","",IF(OR(D75="",H75=""),"",IFERROR(WORKDAY(D75,-H75),"")))</f>
        <v/>
      </c>
      <c r="P75" s="11">
        <f>IF(A75="","",IF(OR(O75="",N75=""),"",IFERROR(WORKDAY(O75,-MAX(N75-1,0)),"")))</f>
        <v/>
      </c>
      <c r="Q75" s="11">
        <f>IF(A75="","",IF(OR(P75="",I75=""),"",IFERROR(WORKDAY(P75,-I75),"")))</f>
        <v/>
      </c>
      <c r="R75" s="36">
        <f>IF(A75="","",IF(O75="","",IFERROR(IF(O75&gt;=TODAY(),NETWORKDAYS(TODAY(),O75)-1,-NETWORKDAYS(O75,TODAY())+1),"")))</f>
        <v/>
      </c>
      <c r="S75" s="9">
        <f>IF(A75="","",IF(J75="Storniert","Storniert",IF(OR(B75="",C75="",D75="",E75="",F75="",G75="",H75="",I75="",J75="",K75="",M75="",N75="",O75="",P75="",Q75=""),"Unvollständig",IF(O75&lt;TODAY(),"Überfällig",IF(R75&lt;=Kapazität!$H$7,"Kritisch","Planbar")))))</f>
        <v/>
      </c>
      <c r="T75" s="21">
        <f>IF(A75="","",IF(COUNTIF($A$7:$A$106,A75)&gt;1,"Doppelte Auftrags-Nr.",IF(OR(B75="",C75="",D75="",E75="",F75="",G75="",H75="",I75="",J75="",K75=""),"Pflichtangabe fehlt",IF(M75="","Anlage oder Kapazität prüfen",""))))</f>
        <v/>
      </c>
    </row>
    <row r="76">
      <c r="A76" s="12" t="n"/>
      <c r="B76" s="12" t="n"/>
      <c r="C76" s="32" t="n"/>
      <c r="D76" s="14" t="n"/>
      <c r="E76" s="12" t="n"/>
      <c r="F76" s="15" t="n"/>
      <c r="G76" s="33" t="n"/>
      <c r="H76" s="34" t="n"/>
      <c r="I76" s="34" t="n"/>
      <c r="J76" s="12" t="n"/>
      <c r="K76" s="12" t="n"/>
      <c r="L76" s="10">
        <f>IF(A76="","",IF(OR(C76="",F76="",G76=""),"",IFERROR(F76+C76*G76/60,"")))</f>
        <v/>
      </c>
      <c r="M76" s="37">
        <f>IF(A76="","",IFERROR(VLOOKUP(E76,'Kapazität'!$A$7:$D$106,4,FALSE),""))</f>
        <v/>
      </c>
      <c r="N76" s="38">
        <f>IF(A76="","",IF(OR(L76="",M76="",M76&lt;=0),"",IFERROR(ROUNDUP(L76/M76,0),"")))</f>
        <v/>
      </c>
      <c r="O76" s="24">
        <f>IF(A76="","",IF(OR(D76="",H76=""),"",IFERROR(WORKDAY(D76,-H76),"")))</f>
        <v/>
      </c>
      <c r="P76" s="24">
        <f>IF(A76="","",IF(OR(O76="",N76=""),"",IFERROR(WORKDAY(O76,-MAX(N76-1,0)),"")))</f>
        <v/>
      </c>
      <c r="Q76" s="24">
        <f>IF(A76="","",IF(OR(P76="",I76=""),"",IFERROR(WORKDAY(P76,-I76),"")))</f>
        <v/>
      </c>
      <c r="R76" s="38">
        <f>IF(A76="","",IF(O76="","",IFERROR(IF(O76&gt;=TODAY(),NETWORKDAYS(TODAY(),O76)-1,-NETWORKDAYS(O76,TODAY())+1),"")))</f>
        <v/>
      </c>
      <c r="S76" s="7">
        <f>IF(A76="","",IF(J76="Storniert","Storniert",IF(OR(B76="",C76="",D76="",E76="",F76="",G76="",H76="",I76="",J76="",K76="",M76="",N76="",O76="",P76="",Q76=""),"Unvollständig",IF(O76&lt;TODAY(),"Überfällig",IF(R76&lt;=Kapazität!$H$7,"Kritisch","Planbar")))))</f>
        <v/>
      </c>
      <c r="T76" s="25">
        <f>IF(A76="","",IF(COUNTIF($A$7:$A$106,A76)&gt;1,"Doppelte Auftrags-Nr.",IF(OR(B76="",C76="",D76="",E76="",F76="",G76="",H76="",I76="",J76="",K76=""),"Pflichtangabe fehlt",IF(M76="","Anlage oder Kapazität prüfen",""))))</f>
        <v/>
      </c>
    </row>
    <row r="77">
      <c r="A77" s="12" t="n"/>
      <c r="B77" s="12" t="n"/>
      <c r="C77" s="32" t="n"/>
      <c r="D77" s="14" t="n"/>
      <c r="E77" s="12" t="n"/>
      <c r="F77" s="15" t="n"/>
      <c r="G77" s="33" t="n"/>
      <c r="H77" s="34" t="n"/>
      <c r="I77" s="34" t="n"/>
      <c r="J77" s="12" t="n"/>
      <c r="K77" s="12" t="n"/>
      <c r="L77" s="18">
        <f>IF(A77="","",IF(OR(C77="",F77="",G77=""),"",IFERROR(F77+C77*G77/60,"")))</f>
        <v/>
      </c>
      <c r="M77" s="35">
        <f>IF(A77="","",IFERROR(VLOOKUP(E77,'Kapazität'!$A$7:$D$106,4,FALSE),""))</f>
        <v/>
      </c>
      <c r="N77" s="36">
        <f>IF(A77="","",IF(OR(L77="",M77="",M77&lt;=0),"",IFERROR(ROUNDUP(L77/M77,0),"")))</f>
        <v/>
      </c>
      <c r="O77" s="11">
        <f>IF(A77="","",IF(OR(D77="",H77=""),"",IFERROR(WORKDAY(D77,-H77),"")))</f>
        <v/>
      </c>
      <c r="P77" s="11">
        <f>IF(A77="","",IF(OR(O77="",N77=""),"",IFERROR(WORKDAY(O77,-MAX(N77-1,0)),"")))</f>
        <v/>
      </c>
      <c r="Q77" s="11">
        <f>IF(A77="","",IF(OR(P77="",I77=""),"",IFERROR(WORKDAY(P77,-I77),"")))</f>
        <v/>
      </c>
      <c r="R77" s="36">
        <f>IF(A77="","",IF(O77="","",IFERROR(IF(O77&gt;=TODAY(),NETWORKDAYS(TODAY(),O77)-1,-NETWORKDAYS(O77,TODAY())+1),"")))</f>
        <v/>
      </c>
      <c r="S77" s="9">
        <f>IF(A77="","",IF(J77="Storniert","Storniert",IF(OR(B77="",C77="",D77="",E77="",F77="",G77="",H77="",I77="",J77="",K77="",M77="",N77="",O77="",P77="",Q77=""),"Unvollständig",IF(O77&lt;TODAY(),"Überfällig",IF(R77&lt;=Kapazität!$H$7,"Kritisch","Planbar")))))</f>
        <v/>
      </c>
      <c r="T77" s="21">
        <f>IF(A77="","",IF(COUNTIF($A$7:$A$106,A77)&gt;1,"Doppelte Auftrags-Nr.",IF(OR(B77="",C77="",D77="",E77="",F77="",G77="",H77="",I77="",J77="",K77=""),"Pflichtangabe fehlt",IF(M77="","Anlage oder Kapazität prüfen",""))))</f>
        <v/>
      </c>
    </row>
    <row r="78">
      <c r="A78" s="12" t="n"/>
      <c r="B78" s="12" t="n"/>
      <c r="C78" s="32" t="n"/>
      <c r="D78" s="14" t="n"/>
      <c r="E78" s="12" t="n"/>
      <c r="F78" s="15" t="n"/>
      <c r="G78" s="33" t="n"/>
      <c r="H78" s="34" t="n"/>
      <c r="I78" s="34" t="n"/>
      <c r="J78" s="12" t="n"/>
      <c r="K78" s="12" t="n"/>
      <c r="L78" s="10">
        <f>IF(A78="","",IF(OR(C78="",F78="",G78=""),"",IFERROR(F78+C78*G78/60,"")))</f>
        <v/>
      </c>
      <c r="M78" s="37">
        <f>IF(A78="","",IFERROR(VLOOKUP(E78,'Kapazität'!$A$7:$D$106,4,FALSE),""))</f>
        <v/>
      </c>
      <c r="N78" s="38">
        <f>IF(A78="","",IF(OR(L78="",M78="",M78&lt;=0),"",IFERROR(ROUNDUP(L78/M78,0),"")))</f>
        <v/>
      </c>
      <c r="O78" s="24">
        <f>IF(A78="","",IF(OR(D78="",H78=""),"",IFERROR(WORKDAY(D78,-H78),"")))</f>
        <v/>
      </c>
      <c r="P78" s="24">
        <f>IF(A78="","",IF(OR(O78="",N78=""),"",IFERROR(WORKDAY(O78,-MAX(N78-1,0)),"")))</f>
        <v/>
      </c>
      <c r="Q78" s="24">
        <f>IF(A78="","",IF(OR(P78="",I78=""),"",IFERROR(WORKDAY(P78,-I78),"")))</f>
        <v/>
      </c>
      <c r="R78" s="38">
        <f>IF(A78="","",IF(O78="","",IFERROR(IF(O78&gt;=TODAY(),NETWORKDAYS(TODAY(),O78)-1,-NETWORKDAYS(O78,TODAY())+1),"")))</f>
        <v/>
      </c>
      <c r="S78" s="7">
        <f>IF(A78="","",IF(J78="Storniert","Storniert",IF(OR(B78="",C78="",D78="",E78="",F78="",G78="",H78="",I78="",J78="",K78="",M78="",N78="",O78="",P78="",Q78=""),"Unvollständig",IF(O78&lt;TODAY(),"Überfällig",IF(R78&lt;=Kapazität!$H$7,"Kritisch","Planbar")))))</f>
        <v/>
      </c>
      <c r="T78" s="25">
        <f>IF(A78="","",IF(COUNTIF($A$7:$A$106,A78)&gt;1,"Doppelte Auftrags-Nr.",IF(OR(B78="",C78="",D78="",E78="",F78="",G78="",H78="",I78="",J78="",K78=""),"Pflichtangabe fehlt",IF(M78="","Anlage oder Kapazität prüfen",""))))</f>
        <v/>
      </c>
    </row>
    <row r="79">
      <c r="A79" s="12" t="n"/>
      <c r="B79" s="12" t="n"/>
      <c r="C79" s="32" t="n"/>
      <c r="D79" s="14" t="n"/>
      <c r="E79" s="12" t="n"/>
      <c r="F79" s="15" t="n"/>
      <c r="G79" s="33" t="n"/>
      <c r="H79" s="34" t="n"/>
      <c r="I79" s="34" t="n"/>
      <c r="J79" s="12" t="n"/>
      <c r="K79" s="12" t="n"/>
      <c r="L79" s="18">
        <f>IF(A79="","",IF(OR(C79="",F79="",G79=""),"",IFERROR(F79+C79*G79/60,"")))</f>
        <v/>
      </c>
      <c r="M79" s="35">
        <f>IF(A79="","",IFERROR(VLOOKUP(E79,'Kapazität'!$A$7:$D$106,4,FALSE),""))</f>
        <v/>
      </c>
      <c r="N79" s="36">
        <f>IF(A79="","",IF(OR(L79="",M79="",M79&lt;=0),"",IFERROR(ROUNDUP(L79/M79,0),"")))</f>
        <v/>
      </c>
      <c r="O79" s="11">
        <f>IF(A79="","",IF(OR(D79="",H79=""),"",IFERROR(WORKDAY(D79,-H79),"")))</f>
        <v/>
      </c>
      <c r="P79" s="11">
        <f>IF(A79="","",IF(OR(O79="",N79=""),"",IFERROR(WORKDAY(O79,-MAX(N79-1,0)),"")))</f>
        <v/>
      </c>
      <c r="Q79" s="11">
        <f>IF(A79="","",IF(OR(P79="",I79=""),"",IFERROR(WORKDAY(P79,-I79),"")))</f>
        <v/>
      </c>
      <c r="R79" s="36">
        <f>IF(A79="","",IF(O79="","",IFERROR(IF(O79&gt;=TODAY(),NETWORKDAYS(TODAY(),O79)-1,-NETWORKDAYS(O79,TODAY())+1),"")))</f>
        <v/>
      </c>
      <c r="S79" s="9">
        <f>IF(A79="","",IF(J79="Storniert","Storniert",IF(OR(B79="",C79="",D79="",E79="",F79="",G79="",H79="",I79="",J79="",K79="",M79="",N79="",O79="",P79="",Q79=""),"Unvollständig",IF(O79&lt;TODAY(),"Überfällig",IF(R79&lt;=Kapazität!$H$7,"Kritisch","Planbar")))))</f>
        <v/>
      </c>
      <c r="T79" s="21">
        <f>IF(A79="","",IF(COUNTIF($A$7:$A$106,A79)&gt;1,"Doppelte Auftrags-Nr.",IF(OR(B79="",C79="",D79="",E79="",F79="",G79="",H79="",I79="",J79="",K79=""),"Pflichtangabe fehlt",IF(M79="","Anlage oder Kapazität prüfen",""))))</f>
        <v/>
      </c>
    </row>
    <row r="80">
      <c r="A80" s="12" t="n"/>
      <c r="B80" s="12" t="n"/>
      <c r="C80" s="32" t="n"/>
      <c r="D80" s="14" t="n"/>
      <c r="E80" s="12" t="n"/>
      <c r="F80" s="15" t="n"/>
      <c r="G80" s="33" t="n"/>
      <c r="H80" s="34" t="n"/>
      <c r="I80" s="34" t="n"/>
      <c r="J80" s="12" t="n"/>
      <c r="K80" s="12" t="n"/>
      <c r="L80" s="10">
        <f>IF(A80="","",IF(OR(C80="",F80="",G80=""),"",IFERROR(F80+C80*G80/60,"")))</f>
        <v/>
      </c>
      <c r="M80" s="37">
        <f>IF(A80="","",IFERROR(VLOOKUP(E80,'Kapazität'!$A$7:$D$106,4,FALSE),""))</f>
        <v/>
      </c>
      <c r="N80" s="38">
        <f>IF(A80="","",IF(OR(L80="",M80="",M80&lt;=0),"",IFERROR(ROUNDUP(L80/M80,0),"")))</f>
        <v/>
      </c>
      <c r="O80" s="24">
        <f>IF(A80="","",IF(OR(D80="",H80=""),"",IFERROR(WORKDAY(D80,-H80),"")))</f>
        <v/>
      </c>
      <c r="P80" s="24">
        <f>IF(A80="","",IF(OR(O80="",N80=""),"",IFERROR(WORKDAY(O80,-MAX(N80-1,0)),"")))</f>
        <v/>
      </c>
      <c r="Q80" s="24">
        <f>IF(A80="","",IF(OR(P80="",I80=""),"",IFERROR(WORKDAY(P80,-I80),"")))</f>
        <v/>
      </c>
      <c r="R80" s="38">
        <f>IF(A80="","",IF(O80="","",IFERROR(IF(O80&gt;=TODAY(),NETWORKDAYS(TODAY(),O80)-1,-NETWORKDAYS(O80,TODAY())+1),"")))</f>
        <v/>
      </c>
      <c r="S80" s="7">
        <f>IF(A80="","",IF(J80="Storniert","Storniert",IF(OR(B80="",C80="",D80="",E80="",F80="",G80="",H80="",I80="",J80="",K80="",M80="",N80="",O80="",P80="",Q80=""),"Unvollständig",IF(O80&lt;TODAY(),"Überfällig",IF(R80&lt;=Kapazität!$H$7,"Kritisch","Planbar")))))</f>
        <v/>
      </c>
      <c r="T80" s="25">
        <f>IF(A80="","",IF(COUNTIF($A$7:$A$106,A80)&gt;1,"Doppelte Auftrags-Nr.",IF(OR(B80="",C80="",D80="",E80="",F80="",G80="",H80="",I80="",J80="",K80=""),"Pflichtangabe fehlt",IF(M80="","Anlage oder Kapazität prüfen",""))))</f>
        <v/>
      </c>
    </row>
    <row r="81">
      <c r="A81" s="12" t="n"/>
      <c r="B81" s="12" t="n"/>
      <c r="C81" s="32" t="n"/>
      <c r="D81" s="14" t="n"/>
      <c r="E81" s="12" t="n"/>
      <c r="F81" s="15" t="n"/>
      <c r="G81" s="33" t="n"/>
      <c r="H81" s="34" t="n"/>
      <c r="I81" s="34" t="n"/>
      <c r="J81" s="12" t="n"/>
      <c r="K81" s="12" t="n"/>
      <c r="L81" s="18">
        <f>IF(A81="","",IF(OR(C81="",F81="",G81=""),"",IFERROR(F81+C81*G81/60,"")))</f>
        <v/>
      </c>
      <c r="M81" s="35">
        <f>IF(A81="","",IFERROR(VLOOKUP(E81,'Kapazität'!$A$7:$D$106,4,FALSE),""))</f>
        <v/>
      </c>
      <c r="N81" s="36">
        <f>IF(A81="","",IF(OR(L81="",M81="",M81&lt;=0),"",IFERROR(ROUNDUP(L81/M81,0),"")))</f>
        <v/>
      </c>
      <c r="O81" s="11">
        <f>IF(A81="","",IF(OR(D81="",H81=""),"",IFERROR(WORKDAY(D81,-H81),"")))</f>
        <v/>
      </c>
      <c r="P81" s="11">
        <f>IF(A81="","",IF(OR(O81="",N81=""),"",IFERROR(WORKDAY(O81,-MAX(N81-1,0)),"")))</f>
        <v/>
      </c>
      <c r="Q81" s="11">
        <f>IF(A81="","",IF(OR(P81="",I81=""),"",IFERROR(WORKDAY(P81,-I81),"")))</f>
        <v/>
      </c>
      <c r="R81" s="36">
        <f>IF(A81="","",IF(O81="","",IFERROR(IF(O81&gt;=TODAY(),NETWORKDAYS(TODAY(),O81)-1,-NETWORKDAYS(O81,TODAY())+1),"")))</f>
        <v/>
      </c>
      <c r="S81" s="9">
        <f>IF(A81="","",IF(J81="Storniert","Storniert",IF(OR(B81="",C81="",D81="",E81="",F81="",G81="",H81="",I81="",J81="",K81="",M81="",N81="",O81="",P81="",Q81=""),"Unvollständig",IF(O81&lt;TODAY(),"Überfällig",IF(R81&lt;=Kapazität!$H$7,"Kritisch","Planbar")))))</f>
        <v/>
      </c>
      <c r="T81" s="21">
        <f>IF(A81="","",IF(COUNTIF($A$7:$A$106,A81)&gt;1,"Doppelte Auftrags-Nr.",IF(OR(B81="",C81="",D81="",E81="",F81="",G81="",H81="",I81="",J81="",K81=""),"Pflichtangabe fehlt",IF(M81="","Anlage oder Kapazität prüfen",""))))</f>
        <v/>
      </c>
    </row>
    <row r="82">
      <c r="A82" s="12" t="n"/>
      <c r="B82" s="12" t="n"/>
      <c r="C82" s="32" t="n"/>
      <c r="D82" s="14" t="n"/>
      <c r="E82" s="12" t="n"/>
      <c r="F82" s="15" t="n"/>
      <c r="G82" s="33" t="n"/>
      <c r="H82" s="34" t="n"/>
      <c r="I82" s="34" t="n"/>
      <c r="J82" s="12" t="n"/>
      <c r="K82" s="12" t="n"/>
      <c r="L82" s="10">
        <f>IF(A82="","",IF(OR(C82="",F82="",G82=""),"",IFERROR(F82+C82*G82/60,"")))</f>
        <v/>
      </c>
      <c r="M82" s="37">
        <f>IF(A82="","",IFERROR(VLOOKUP(E82,'Kapazität'!$A$7:$D$106,4,FALSE),""))</f>
        <v/>
      </c>
      <c r="N82" s="38">
        <f>IF(A82="","",IF(OR(L82="",M82="",M82&lt;=0),"",IFERROR(ROUNDUP(L82/M82,0),"")))</f>
        <v/>
      </c>
      <c r="O82" s="24">
        <f>IF(A82="","",IF(OR(D82="",H82=""),"",IFERROR(WORKDAY(D82,-H82),"")))</f>
        <v/>
      </c>
      <c r="P82" s="24">
        <f>IF(A82="","",IF(OR(O82="",N82=""),"",IFERROR(WORKDAY(O82,-MAX(N82-1,0)),"")))</f>
        <v/>
      </c>
      <c r="Q82" s="24">
        <f>IF(A82="","",IF(OR(P82="",I82=""),"",IFERROR(WORKDAY(P82,-I82),"")))</f>
        <v/>
      </c>
      <c r="R82" s="38">
        <f>IF(A82="","",IF(O82="","",IFERROR(IF(O82&gt;=TODAY(),NETWORKDAYS(TODAY(),O82)-1,-NETWORKDAYS(O82,TODAY())+1),"")))</f>
        <v/>
      </c>
      <c r="S82" s="7">
        <f>IF(A82="","",IF(J82="Storniert","Storniert",IF(OR(B82="",C82="",D82="",E82="",F82="",G82="",H82="",I82="",J82="",K82="",M82="",N82="",O82="",P82="",Q82=""),"Unvollständig",IF(O82&lt;TODAY(),"Überfällig",IF(R82&lt;=Kapazität!$H$7,"Kritisch","Planbar")))))</f>
        <v/>
      </c>
      <c r="T82" s="25">
        <f>IF(A82="","",IF(COUNTIF($A$7:$A$106,A82)&gt;1,"Doppelte Auftrags-Nr.",IF(OR(B82="",C82="",D82="",E82="",F82="",G82="",H82="",I82="",J82="",K82=""),"Pflichtangabe fehlt",IF(M82="","Anlage oder Kapazität prüfen",""))))</f>
        <v/>
      </c>
    </row>
    <row r="83">
      <c r="A83" s="12" t="n"/>
      <c r="B83" s="12" t="n"/>
      <c r="C83" s="32" t="n"/>
      <c r="D83" s="14" t="n"/>
      <c r="E83" s="12" t="n"/>
      <c r="F83" s="15" t="n"/>
      <c r="G83" s="33" t="n"/>
      <c r="H83" s="34" t="n"/>
      <c r="I83" s="34" t="n"/>
      <c r="J83" s="12" t="n"/>
      <c r="K83" s="12" t="n"/>
      <c r="L83" s="18">
        <f>IF(A83="","",IF(OR(C83="",F83="",G83=""),"",IFERROR(F83+C83*G83/60,"")))</f>
        <v/>
      </c>
      <c r="M83" s="35">
        <f>IF(A83="","",IFERROR(VLOOKUP(E83,'Kapazität'!$A$7:$D$106,4,FALSE),""))</f>
        <v/>
      </c>
      <c r="N83" s="36">
        <f>IF(A83="","",IF(OR(L83="",M83="",M83&lt;=0),"",IFERROR(ROUNDUP(L83/M83,0),"")))</f>
        <v/>
      </c>
      <c r="O83" s="11">
        <f>IF(A83="","",IF(OR(D83="",H83=""),"",IFERROR(WORKDAY(D83,-H83),"")))</f>
        <v/>
      </c>
      <c r="P83" s="11">
        <f>IF(A83="","",IF(OR(O83="",N83=""),"",IFERROR(WORKDAY(O83,-MAX(N83-1,0)),"")))</f>
        <v/>
      </c>
      <c r="Q83" s="11">
        <f>IF(A83="","",IF(OR(P83="",I83=""),"",IFERROR(WORKDAY(P83,-I83),"")))</f>
        <v/>
      </c>
      <c r="R83" s="36">
        <f>IF(A83="","",IF(O83="","",IFERROR(IF(O83&gt;=TODAY(),NETWORKDAYS(TODAY(),O83)-1,-NETWORKDAYS(O83,TODAY())+1),"")))</f>
        <v/>
      </c>
      <c r="S83" s="9">
        <f>IF(A83="","",IF(J83="Storniert","Storniert",IF(OR(B83="",C83="",D83="",E83="",F83="",G83="",H83="",I83="",J83="",K83="",M83="",N83="",O83="",P83="",Q83=""),"Unvollständig",IF(O83&lt;TODAY(),"Überfällig",IF(R83&lt;=Kapazität!$H$7,"Kritisch","Planbar")))))</f>
        <v/>
      </c>
      <c r="T83" s="21">
        <f>IF(A83="","",IF(COUNTIF($A$7:$A$106,A83)&gt;1,"Doppelte Auftrags-Nr.",IF(OR(B83="",C83="",D83="",E83="",F83="",G83="",H83="",I83="",J83="",K83=""),"Pflichtangabe fehlt",IF(M83="","Anlage oder Kapazität prüfen",""))))</f>
        <v/>
      </c>
    </row>
    <row r="84">
      <c r="A84" s="12" t="n"/>
      <c r="B84" s="12" t="n"/>
      <c r="C84" s="32" t="n"/>
      <c r="D84" s="14" t="n"/>
      <c r="E84" s="12" t="n"/>
      <c r="F84" s="15" t="n"/>
      <c r="G84" s="33" t="n"/>
      <c r="H84" s="34" t="n"/>
      <c r="I84" s="34" t="n"/>
      <c r="J84" s="12" t="n"/>
      <c r="K84" s="12" t="n"/>
      <c r="L84" s="10">
        <f>IF(A84="","",IF(OR(C84="",F84="",G84=""),"",IFERROR(F84+C84*G84/60,"")))</f>
        <v/>
      </c>
      <c r="M84" s="37">
        <f>IF(A84="","",IFERROR(VLOOKUP(E84,'Kapazität'!$A$7:$D$106,4,FALSE),""))</f>
        <v/>
      </c>
      <c r="N84" s="38">
        <f>IF(A84="","",IF(OR(L84="",M84="",M84&lt;=0),"",IFERROR(ROUNDUP(L84/M84,0),"")))</f>
        <v/>
      </c>
      <c r="O84" s="24">
        <f>IF(A84="","",IF(OR(D84="",H84=""),"",IFERROR(WORKDAY(D84,-H84),"")))</f>
        <v/>
      </c>
      <c r="P84" s="24">
        <f>IF(A84="","",IF(OR(O84="",N84=""),"",IFERROR(WORKDAY(O84,-MAX(N84-1,0)),"")))</f>
        <v/>
      </c>
      <c r="Q84" s="24">
        <f>IF(A84="","",IF(OR(P84="",I84=""),"",IFERROR(WORKDAY(P84,-I84),"")))</f>
        <v/>
      </c>
      <c r="R84" s="38">
        <f>IF(A84="","",IF(O84="","",IFERROR(IF(O84&gt;=TODAY(),NETWORKDAYS(TODAY(),O84)-1,-NETWORKDAYS(O84,TODAY())+1),"")))</f>
        <v/>
      </c>
      <c r="S84" s="7">
        <f>IF(A84="","",IF(J84="Storniert","Storniert",IF(OR(B84="",C84="",D84="",E84="",F84="",G84="",H84="",I84="",J84="",K84="",M84="",N84="",O84="",P84="",Q84=""),"Unvollständig",IF(O84&lt;TODAY(),"Überfällig",IF(R84&lt;=Kapazität!$H$7,"Kritisch","Planbar")))))</f>
        <v/>
      </c>
      <c r="T84" s="25">
        <f>IF(A84="","",IF(COUNTIF($A$7:$A$106,A84)&gt;1,"Doppelte Auftrags-Nr.",IF(OR(B84="",C84="",D84="",E84="",F84="",G84="",H84="",I84="",J84="",K84=""),"Pflichtangabe fehlt",IF(M84="","Anlage oder Kapazität prüfen",""))))</f>
        <v/>
      </c>
    </row>
    <row r="85">
      <c r="A85" s="12" t="n"/>
      <c r="B85" s="12" t="n"/>
      <c r="C85" s="32" t="n"/>
      <c r="D85" s="14" t="n"/>
      <c r="E85" s="12" t="n"/>
      <c r="F85" s="15" t="n"/>
      <c r="G85" s="33" t="n"/>
      <c r="H85" s="34" t="n"/>
      <c r="I85" s="34" t="n"/>
      <c r="J85" s="12" t="n"/>
      <c r="K85" s="12" t="n"/>
      <c r="L85" s="18">
        <f>IF(A85="","",IF(OR(C85="",F85="",G85=""),"",IFERROR(F85+C85*G85/60,"")))</f>
        <v/>
      </c>
      <c r="M85" s="35">
        <f>IF(A85="","",IFERROR(VLOOKUP(E85,'Kapazität'!$A$7:$D$106,4,FALSE),""))</f>
        <v/>
      </c>
      <c r="N85" s="36">
        <f>IF(A85="","",IF(OR(L85="",M85="",M85&lt;=0),"",IFERROR(ROUNDUP(L85/M85,0),"")))</f>
        <v/>
      </c>
      <c r="O85" s="11">
        <f>IF(A85="","",IF(OR(D85="",H85=""),"",IFERROR(WORKDAY(D85,-H85),"")))</f>
        <v/>
      </c>
      <c r="P85" s="11">
        <f>IF(A85="","",IF(OR(O85="",N85=""),"",IFERROR(WORKDAY(O85,-MAX(N85-1,0)),"")))</f>
        <v/>
      </c>
      <c r="Q85" s="11">
        <f>IF(A85="","",IF(OR(P85="",I85=""),"",IFERROR(WORKDAY(P85,-I85),"")))</f>
        <v/>
      </c>
      <c r="R85" s="36">
        <f>IF(A85="","",IF(O85="","",IFERROR(IF(O85&gt;=TODAY(),NETWORKDAYS(TODAY(),O85)-1,-NETWORKDAYS(O85,TODAY())+1),"")))</f>
        <v/>
      </c>
      <c r="S85" s="9">
        <f>IF(A85="","",IF(J85="Storniert","Storniert",IF(OR(B85="",C85="",D85="",E85="",F85="",G85="",H85="",I85="",J85="",K85="",M85="",N85="",O85="",P85="",Q85=""),"Unvollständig",IF(O85&lt;TODAY(),"Überfällig",IF(R85&lt;=Kapazität!$H$7,"Kritisch","Planbar")))))</f>
        <v/>
      </c>
      <c r="T85" s="21">
        <f>IF(A85="","",IF(COUNTIF($A$7:$A$106,A85)&gt;1,"Doppelte Auftrags-Nr.",IF(OR(B85="",C85="",D85="",E85="",F85="",G85="",H85="",I85="",J85="",K85=""),"Pflichtangabe fehlt",IF(M85="","Anlage oder Kapazität prüfen",""))))</f>
        <v/>
      </c>
    </row>
    <row r="86">
      <c r="A86" s="12" t="n"/>
      <c r="B86" s="12" t="n"/>
      <c r="C86" s="32" t="n"/>
      <c r="D86" s="14" t="n"/>
      <c r="E86" s="12" t="n"/>
      <c r="F86" s="15" t="n"/>
      <c r="G86" s="33" t="n"/>
      <c r="H86" s="34" t="n"/>
      <c r="I86" s="34" t="n"/>
      <c r="J86" s="12" t="n"/>
      <c r="K86" s="12" t="n"/>
      <c r="L86" s="10">
        <f>IF(A86="","",IF(OR(C86="",F86="",G86=""),"",IFERROR(F86+C86*G86/60,"")))</f>
        <v/>
      </c>
      <c r="M86" s="37">
        <f>IF(A86="","",IFERROR(VLOOKUP(E86,'Kapazität'!$A$7:$D$106,4,FALSE),""))</f>
        <v/>
      </c>
      <c r="N86" s="38">
        <f>IF(A86="","",IF(OR(L86="",M86="",M86&lt;=0),"",IFERROR(ROUNDUP(L86/M86,0),"")))</f>
        <v/>
      </c>
      <c r="O86" s="24">
        <f>IF(A86="","",IF(OR(D86="",H86=""),"",IFERROR(WORKDAY(D86,-H86),"")))</f>
        <v/>
      </c>
      <c r="P86" s="24">
        <f>IF(A86="","",IF(OR(O86="",N86=""),"",IFERROR(WORKDAY(O86,-MAX(N86-1,0)),"")))</f>
        <v/>
      </c>
      <c r="Q86" s="24">
        <f>IF(A86="","",IF(OR(P86="",I86=""),"",IFERROR(WORKDAY(P86,-I86),"")))</f>
        <v/>
      </c>
      <c r="R86" s="38">
        <f>IF(A86="","",IF(O86="","",IFERROR(IF(O86&gt;=TODAY(),NETWORKDAYS(TODAY(),O86)-1,-NETWORKDAYS(O86,TODAY())+1),"")))</f>
        <v/>
      </c>
      <c r="S86" s="7">
        <f>IF(A86="","",IF(J86="Storniert","Storniert",IF(OR(B86="",C86="",D86="",E86="",F86="",G86="",H86="",I86="",J86="",K86="",M86="",N86="",O86="",P86="",Q86=""),"Unvollständig",IF(O86&lt;TODAY(),"Überfällig",IF(R86&lt;=Kapazität!$H$7,"Kritisch","Planbar")))))</f>
        <v/>
      </c>
      <c r="T86" s="25">
        <f>IF(A86="","",IF(COUNTIF($A$7:$A$106,A86)&gt;1,"Doppelte Auftrags-Nr.",IF(OR(B86="",C86="",D86="",E86="",F86="",G86="",H86="",I86="",J86="",K86=""),"Pflichtangabe fehlt",IF(M86="","Anlage oder Kapazität prüfen",""))))</f>
        <v/>
      </c>
    </row>
    <row r="87">
      <c r="A87" s="12" t="n"/>
      <c r="B87" s="12" t="n"/>
      <c r="C87" s="32" t="n"/>
      <c r="D87" s="14" t="n"/>
      <c r="E87" s="12" t="n"/>
      <c r="F87" s="15" t="n"/>
      <c r="G87" s="33" t="n"/>
      <c r="H87" s="34" t="n"/>
      <c r="I87" s="34" t="n"/>
      <c r="J87" s="12" t="n"/>
      <c r="K87" s="12" t="n"/>
      <c r="L87" s="18">
        <f>IF(A87="","",IF(OR(C87="",F87="",G87=""),"",IFERROR(F87+C87*G87/60,"")))</f>
        <v/>
      </c>
      <c r="M87" s="35">
        <f>IF(A87="","",IFERROR(VLOOKUP(E87,'Kapazität'!$A$7:$D$106,4,FALSE),""))</f>
        <v/>
      </c>
      <c r="N87" s="36">
        <f>IF(A87="","",IF(OR(L87="",M87="",M87&lt;=0),"",IFERROR(ROUNDUP(L87/M87,0),"")))</f>
        <v/>
      </c>
      <c r="O87" s="11">
        <f>IF(A87="","",IF(OR(D87="",H87=""),"",IFERROR(WORKDAY(D87,-H87),"")))</f>
        <v/>
      </c>
      <c r="P87" s="11">
        <f>IF(A87="","",IF(OR(O87="",N87=""),"",IFERROR(WORKDAY(O87,-MAX(N87-1,0)),"")))</f>
        <v/>
      </c>
      <c r="Q87" s="11">
        <f>IF(A87="","",IF(OR(P87="",I87=""),"",IFERROR(WORKDAY(P87,-I87),"")))</f>
        <v/>
      </c>
      <c r="R87" s="36">
        <f>IF(A87="","",IF(O87="","",IFERROR(IF(O87&gt;=TODAY(),NETWORKDAYS(TODAY(),O87)-1,-NETWORKDAYS(O87,TODAY())+1),"")))</f>
        <v/>
      </c>
      <c r="S87" s="9">
        <f>IF(A87="","",IF(J87="Storniert","Storniert",IF(OR(B87="",C87="",D87="",E87="",F87="",G87="",H87="",I87="",J87="",K87="",M87="",N87="",O87="",P87="",Q87=""),"Unvollständig",IF(O87&lt;TODAY(),"Überfällig",IF(R87&lt;=Kapazität!$H$7,"Kritisch","Planbar")))))</f>
        <v/>
      </c>
      <c r="T87" s="21">
        <f>IF(A87="","",IF(COUNTIF($A$7:$A$106,A87)&gt;1,"Doppelte Auftrags-Nr.",IF(OR(B87="",C87="",D87="",E87="",F87="",G87="",H87="",I87="",J87="",K87=""),"Pflichtangabe fehlt",IF(M87="","Anlage oder Kapazität prüfen",""))))</f>
        <v/>
      </c>
    </row>
    <row r="88">
      <c r="A88" s="12" t="n"/>
      <c r="B88" s="12" t="n"/>
      <c r="C88" s="32" t="n"/>
      <c r="D88" s="14" t="n"/>
      <c r="E88" s="12" t="n"/>
      <c r="F88" s="15" t="n"/>
      <c r="G88" s="33" t="n"/>
      <c r="H88" s="34" t="n"/>
      <c r="I88" s="34" t="n"/>
      <c r="J88" s="12" t="n"/>
      <c r="K88" s="12" t="n"/>
      <c r="L88" s="10">
        <f>IF(A88="","",IF(OR(C88="",F88="",G88=""),"",IFERROR(F88+C88*G88/60,"")))</f>
        <v/>
      </c>
      <c r="M88" s="37">
        <f>IF(A88="","",IFERROR(VLOOKUP(E88,'Kapazität'!$A$7:$D$106,4,FALSE),""))</f>
        <v/>
      </c>
      <c r="N88" s="38">
        <f>IF(A88="","",IF(OR(L88="",M88="",M88&lt;=0),"",IFERROR(ROUNDUP(L88/M88,0),"")))</f>
        <v/>
      </c>
      <c r="O88" s="24">
        <f>IF(A88="","",IF(OR(D88="",H88=""),"",IFERROR(WORKDAY(D88,-H88),"")))</f>
        <v/>
      </c>
      <c r="P88" s="24">
        <f>IF(A88="","",IF(OR(O88="",N88=""),"",IFERROR(WORKDAY(O88,-MAX(N88-1,0)),"")))</f>
        <v/>
      </c>
      <c r="Q88" s="24">
        <f>IF(A88="","",IF(OR(P88="",I88=""),"",IFERROR(WORKDAY(P88,-I88),"")))</f>
        <v/>
      </c>
      <c r="R88" s="38">
        <f>IF(A88="","",IF(O88="","",IFERROR(IF(O88&gt;=TODAY(),NETWORKDAYS(TODAY(),O88)-1,-NETWORKDAYS(O88,TODAY())+1),"")))</f>
        <v/>
      </c>
      <c r="S88" s="7">
        <f>IF(A88="","",IF(J88="Storniert","Storniert",IF(OR(B88="",C88="",D88="",E88="",F88="",G88="",H88="",I88="",J88="",K88="",M88="",N88="",O88="",P88="",Q88=""),"Unvollständig",IF(O88&lt;TODAY(),"Überfällig",IF(R88&lt;=Kapazität!$H$7,"Kritisch","Planbar")))))</f>
        <v/>
      </c>
      <c r="T88" s="25">
        <f>IF(A88="","",IF(COUNTIF($A$7:$A$106,A88)&gt;1,"Doppelte Auftrags-Nr.",IF(OR(B88="",C88="",D88="",E88="",F88="",G88="",H88="",I88="",J88="",K88=""),"Pflichtangabe fehlt",IF(M88="","Anlage oder Kapazität prüfen",""))))</f>
        <v/>
      </c>
    </row>
    <row r="89">
      <c r="A89" s="12" t="n"/>
      <c r="B89" s="12" t="n"/>
      <c r="C89" s="32" t="n"/>
      <c r="D89" s="14" t="n"/>
      <c r="E89" s="12" t="n"/>
      <c r="F89" s="15" t="n"/>
      <c r="G89" s="33" t="n"/>
      <c r="H89" s="34" t="n"/>
      <c r="I89" s="34" t="n"/>
      <c r="J89" s="12" t="n"/>
      <c r="K89" s="12" t="n"/>
      <c r="L89" s="18">
        <f>IF(A89="","",IF(OR(C89="",F89="",G89=""),"",IFERROR(F89+C89*G89/60,"")))</f>
        <v/>
      </c>
      <c r="M89" s="35">
        <f>IF(A89="","",IFERROR(VLOOKUP(E89,'Kapazität'!$A$7:$D$106,4,FALSE),""))</f>
        <v/>
      </c>
      <c r="N89" s="36">
        <f>IF(A89="","",IF(OR(L89="",M89="",M89&lt;=0),"",IFERROR(ROUNDUP(L89/M89,0),"")))</f>
        <v/>
      </c>
      <c r="O89" s="11">
        <f>IF(A89="","",IF(OR(D89="",H89=""),"",IFERROR(WORKDAY(D89,-H89),"")))</f>
        <v/>
      </c>
      <c r="P89" s="11">
        <f>IF(A89="","",IF(OR(O89="",N89=""),"",IFERROR(WORKDAY(O89,-MAX(N89-1,0)),"")))</f>
        <v/>
      </c>
      <c r="Q89" s="11">
        <f>IF(A89="","",IF(OR(P89="",I89=""),"",IFERROR(WORKDAY(P89,-I89),"")))</f>
        <v/>
      </c>
      <c r="R89" s="36">
        <f>IF(A89="","",IF(O89="","",IFERROR(IF(O89&gt;=TODAY(),NETWORKDAYS(TODAY(),O89)-1,-NETWORKDAYS(O89,TODAY())+1),"")))</f>
        <v/>
      </c>
      <c r="S89" s="9">
        <f>IF(A89="","",IF(J89="Storniert","Storniert",IF(OR(B89="",C89="",D89="",E89="",F89="",G89="",H89="",I89="",J89="",K89="",M89="",N89="",O89="",P89="",Q89=""),"Unvollständig",IF(O89&lt;TODAY(),"Überfällig",IF(R89&lt;=Kapazität!$H$7,"Kritisch","Planbar")))))</f>
        <v/>
      </c>
      <c r="T89" s="21">
        <f>IF(A89="","",IF(COUNTIF($A$7:$A$106,A89)&gt;1,"Doppelte Auftrags-Nr.",IF(OR(B89="",C89="",D89="",E89="",F89="",G89="",H89="",I89="",J89="",K89=""),"Pflichtangabe fehlt",IF(M89="","Anlage oder Kapazität prüfen",""))))</f>
        <v/>
      </c>
    </row>
    <row r="90">
      <c r="A90" s="12" t="n"/>
      <c r="B90" s="12" t="n"/>
      <c r="C90" s="32" t="n"/>
      <c r="D90" s="14" t="n"/>
      <c r="E90" s="12" t="n"/>
      <c r="F90" s="15" t="n"/>
      <c r="G90" s="33" t="n"/>
      <c r="H90" s="34" t="n"/>
      <c r="I90" s="34" t="n"/>
      <c r="J90" s="12" t="n"/>
      <c r="K90" s="12" t="n"/>
      <c r="L90" s="10">
        <f>IF(A90="","",IF(OR(C90="",F90="",G90=""),"",IFERROR(F90+C90*G90/60,"")))</f>
        <v/>
      </c>
      <c r="M90" s="37">
        <f>IF(A90="","",IFERROR(VLOOKUP(E90,'Kapazität'!$A$7:$D$106,4,FALSE),""))</f>
        <v/>
      </c>
      <c r="N90" s="38">
        <f>IF(A90="","",IF(OR(L90="",M90="",M90&lt;=0),"",IFERROR(ROUNDUP(L90/M90,0),"")))</f>
        <v/>
      </c>
      <c r="O90" s="24">
        <f>IF(A90="","",IF(OR(D90="",H90=""),"",IFERROR(WORKDAY(D90,-H90),"")))</f>
        <v/>
      </c>
      <c r="P90" s="24">
        <f>IF(A90="","",IF(OR(O90="",N90=""),"",IFERROR(WORKDAY(O90,-MAX(N90-1,0)),"")))</f>
        <v/>
      </c>
      <c r="Q90" s="24">
        <f>IF(A90="","",IF(OR(P90="",I90=""),"",IFERROR(WORKDAY(P90,-I90),"")))</f>
        <v/>
      </c>
      <c r="R90" s="38">
        <f>IF(A90="","",IF(O90="","",IFERROR(IF(O90&gt;=TODAY(),NETWORKDAYS(TODAY(),O90)-1,-NETWORKDAYS(O90,TODAY())+1),"")))</f>
        <v/>
      </c>
      <c r="S90" s="7">
        <f>IF(A90="","",IF(J90="Storniert","Storniert",IF(OR(B90="",C90="",D90="",E90="",F90="",G90="",H90="",I90="",J90="",K90="",M90="",N90="",O90="",P90="",Q90=""),"Unvollständig",IF(O90&lt;TODAY(),"Überfällig",IF(R90&lt;=Kapazität!$H$7,"Kritisch","Planbar")))))</f>
        <v/>
      </c>
      <c r="T90" s="25">
        <f>IF(A90="","",IF(COUNTIF($A$7:$A$106,A90)&gt;1,"Doppelte Auftrags-Nr.",IF(OR(B90="",C90="",D90="",E90="",F90="",G90="",H90="",I90="",J90="",K90=""),"Pflichtangabe fehlt",IF(M90="","Anlage oder Kapazität prüfen",""))))</f>
        <v/>
      </c>
    </row>
    <row r="91">
      <c r="A91" s="12" t="n"/>
      <c r="B91" s="12" t="n"/>
      <c r="C91" s="32" t="n"/>
      <c r="D91" s="14" t="n"/>
      <c r="E91" s="12" t="n"/>
      <c r="F91" s="15" t="n"/>
      <c r="G91" s="33" t="n"/>
      <c r="H91" s="34" t="n"/>
      <c r="I91" s="34" t="n"/>
      <c r="J91" s="12" t="n"/>
      <c r="K91" s="12" t="n"/>
      <c r="L91" s="18">
        <f>IF(A91="","",IF(OR(C91="",F91="",G91=""),"",IFERROR(F91+C91*G91/60,"")))</f>
        <v/>
      </c>
      <c r="M91" s="35">
        <f>IF(A91="","",IFERROR(VLOOKUP(E91,'Kapazität'!$A$7:$D$106,4,FALSE),""))</f>
        <v/>
      </c>
      <c r="N91" s="36">
        <f>IF(A91="","",IF(OR(L91="",M91="",M91&lt;=0),"",IFERROR(ROUNDUP(L91/M91,0),"")))</f>
        <v/>
      </c>
      <c r="O91" s="11">
        <f>IF(A91="","",IF(OR(D91="",H91=""),"",IFERROR(WORKDAY(D91,-H91),"")))</f>
        <v/>
      </c>
      <c r="P91" s="11">
        <f>IF(A91="","",IF(OR(O91="",N91=""),"",IFERROR(WORKDAY(O91,-MAX(N91-1,0)),"")))</f>
        <v/>
      </c>
      <c r="Q91" s="11">
        <f>IF(A91="","",IF(OR(P91="",I91=""),"",IFERROR(WORKDAY(P91,-I91),"")))</f>
        <v/>
      </c>
      <c r="R91" s="36">
        <f>IF(A91="","",IF(O91="","",IFERROR(IF(O91&gt;=TODAY(),NETWORKDAYS(TODAY(),O91)-1,-NETWORKDAYS(O91,TODAY())+1),"")))</f>
        <v/>
      </c>
      <c r="S91" s="9">
        <f>IF(A91="","",IF(J91="Storniert","Storniert",IF(OR(B91="",C91="",D91="",E91="",F91="",G91="",H91="",I91="",J91="",K91="",M91="",N91="",O91="",P91="",Q91=""),"Unvollständig",IF(O91&lt;TODAY(),"Überfällig",IF(R91&lt;=Kapazität!$H$7,"Kritisch","Planbar")))))</f>
        <v/>
      </c>
      <c r="T91" s="21">
        <f>IF(A91="","",IF(COUNTIF($A$7:$A$106,A91)&gt;1,"Doppelte Auftrags-Nr.",IF(OR(B91="",C91="",D91="",E91="",F91="",G91="",H91="",I91="",J91="",K91=""),"Pflichtangabe fehlt",IF(M91="","Anlage oder Kapazität prüfen",""))))</f>
        <v/>
      </c>
    </row>
    <row r="92">
      <c r="A92" s="12" t="n"/>
      <c r="B92" s="12" t="n"/>
      <c r="C92" s="32" t="n"/>
      <c r="D92" s="14" t="n"/>
      <c r="E92" s="12" t="n"/>
      <c r="F92" s="15" t="n"/>
      <c r="G92" s="33" t="n"/>
      <c r="H92" s="34" t="n"/>
      <c r="I92" s="34" t="n"/>
      <c r="J92" s="12" t="n"/>
      <c r="K92" s="12" t="n"/>
      <c r="L92" s="10">
        <f>IF(A92="","",IF(OR(C92="",F92="",G92=""),"",IFERROR(F92+C92*G92/60,"")))</f>
        <v/>
      </c>
      <c r="M92" s="37">
        <f>IF(A92="","",IFERROR(VLOOKUP(E92,'Kapazität'!$A$7:$D$106,4,FALSE),""))</f>
        <v/>
      </c>
      <c r="N92" s="38">
        <f>IF(A92="","",IF(OR(L92="",M92="",M92&lt;=0),"",IFERROR(ROUNDUP(L92/M92,0),"")))</f>
        <v/>
      </c>
      <c r="O92" s="24">
        <f>IF(A92="","",IF(OR(D92="",H92=""),"",IFERROR(WORKDAY(D92,-H92),"")))</f>
        <v/>
      </c>
      <c r="P92" s="24">
        <f>IF(A92="","",IF(OR(O92="",N92=""),"",IFERROR(WORKDAY(O92,-MAX(N92-1,0)),"")))</f>
        <v/>
      </c>
      <c r="Q92" s="24">
        <f>IF(A92="","",IF(OR(P92="",I92=""),"",IFERROR(WORKDAY(P92,-I92),"")))</f>
        <v/>
      </c>
      <c r="R92" s="38">
        <f>IF(A92="","",IF(O92="","",IFERROR(IF(O92&gt;=TODAY(),NETWORKDAYS(TODAY(),O92)-1,-NETWORKDAYS(O92,TODAY())+1),"")))</f>
        <v/>
      </c>
      <c r="S92" s="7">
        <f>IF(A92="","",IF(J92="Storniert","Storniert",IF(OR(B92="",C92="",D92="",E92="",F92="",G92="",H92="",I92="",J92="",K92="",M92="",N92="",O92="",P92="",Q92=""),"Unvollständig",IF(O92&lt;TODAY(),"Überfällig",IF(R92&lt;=Kapazität!$H$7,"Kritisch","Planbar")))))</f>
        <v/>
      </c>
      <c r="T92" s="25">
        <f>IF(A92="","",IF(COUNTIF($A$7:$A$106,A92)&gt;1,"Doppelte Auftrags-Nr.",IF(OR(B92="",C92="",D92="",E92="",F92="",G92="",H92="",I92="",J92="",K92=""),"Pflichtangabe fehlt",IF(M92="","Anlage oder Kapazität prüfen",""))))</f>
        <v/>
      </c>
    </row>
    <row r="93">
      <c r="A93" s="12" t="n"/>
      <c r="B93" s="12" t="n"/>
      <c r="C93" s="32" t="n"/>
      <c r="D93" s="14" t="n"/>
      <c r="E93" s="12" t="n"/>
      <c r="F93" s="15" t="n"/>
      <c r="G93" s="33" t="n"/>
      <c r="H93" s="34" t="n"/>
      <c r="I93" s="34" t="n"/>
      <c r="J93" s="12" t="n"/>
      <c r="K93" s="12" t="n"/>
      <c r="L93" s="18">
        <f>IF(A93="","",IF(OR(C93="",F93="",G93=""),"",IFERROR(F93+C93*G93/60,"")))</f>
        <v/>
      </c>
      <c r="M93" s="35">
        <f>IF(A93="","",IFERROR(VLOOKUP(E93,'Kapazität'!$A$7:$D$106,4,FALSE),""))</f>
        <v/>
      </c>
      <c r="N93" s="36">
        <f>IF(A93="","",IF(OR(L93="",M93="",M93&lt;=0),"",IFERROR(ROUNDUP(L93/M93,0),"")))</f>
        <v/>
      </c>
      <c r="O93" s="11">
        <f>IF(A93="","",IF(OR(D93="",H93=""),"",IFERROR(WORKDAY(D93,-H93),"")))</f>
        <v/>
      </c>
      <c r="P93" s="11">
        <f>IF(A93="","",IF(OR(O93="",N93=""),"",IFERROR(WORKDAY(O93,-MAX(N93-1,0)),"")))</f>
        <v/>
      </c>
      <c r="Q93" s="11">
        <f>IF(A93="","",IF(OR(P93="",I93=""),"",IFERROR(WORKDAY(P93,-I93),"")))</f>
        <v/>
      </c>
      <c r="R93" s="36">
        <f>IF(A93="","",IF(O93="","",IFERROR(IF(O93&gt;=TODAY(),NETWORKDAYS(TODAY(),O93)-1,-NETWORKDAYS(O93,TODAY())+1),"")))</f>
        <v/>
      </c>
      <c r="S93" s="9">
        <f>IF(A93="","",IF(J93="Storniert","Storniert",IF(OR(B93="",C93="",D93="",E93="",F93="",G93="",H93="",I93="",J93="",K93="",M93="",N93="",O93="",P93="",Q93=""),"Unvollständig",IF(O93&lt;TODAY(),"Überfällig",IF(R93&lt;=Kapazität!$H$7,"Kritisch","Planbar")))))</f>
        <v/>
      </c>
      <c r="T93" s="21">
        <f>IF(A93="","",IF(COUNTIF($A$7:$A$106,A93)&gt;1,"Doppelte Auftrags-Nr.",IF(OR(B93="",C93="",D93="",E93="",F93="",G93="",H93="",I93="",J93="",K93=""),"Pflichtangabe fehlt",IF(M93="","Anlage oder Kapazität prüfen",""))))</f>
        <v/>
      </c>
    </row>
    <row r="94">
      <c r="A94" s="12" t="n"/>
      <c r="B94" s="12" t="n"/>
      <c r="C94" s="32" t="n"/>
      <c r="D94" s="14" t="n"/>
      <c r="E94" s="12" t="n"/>
      <c r="F94" s="15" t="n"/>
      <c r="G94" s="33" t="n"/>
      <c r="H94" s="34" t="n"/>
      <c r="I94" s="34" t="n"/>
      <c r="J94" s="12" t="n"/>
      <c r="K94" s="12" t="n"/>
      <c r="L94" s="10">
        <f>IF(A94="","",IF(OR(C94="",F94="",G94=""),"",IFERROR(F94+C94*G94/60,"")))</f>
        <v/>
      </c>
      <c r="M94" s="37">
        <f>IF(A94="","",IFERROR(VLOOKUP(E94,'Kapazität'!$A$7:$D$106,4,FALSE),""))</f>
        <v/>
      </c>
      <c r="N94" s="38">
        <f>IF(A94="","",IF(OR(L94="",M94="",M94&lt;=0),"",IFERROR(ROUNDUP(L94/M94,0),"")))</f>
        <v/>
      </c>
      <c r="O94" s="24">
        <f>IF(A94="","",IF(OR(D94="",H94=""),"",IFERROR(WORKDAY(D94,-H94),"")))</f>
        <v/>
      </c>
      <c r="P94" s="24">
        <f>IF(A94="","",IF(OR(O94="",N94=""),"",IFERROR(WORKDAY(O94,-MAX(N94-1,0)),"")))</f>
        <v/>
      </c>
      <c r="Q94" s="24">
        <f>IF(A94="","",IF(OR(P94="",I94=""),"",IFERROR(WORKDAY(P94,-I94),"")))</f>
        <v/>
      </c>
      <c r="R94" s="38">
        <f>IF(A94="","",IF(O94="","",IFERROR(IF(O94&gt;=TODAY(),NETWORKDAYS(TODAY(),O94)-1,-NETWORKDAYS(O94,TODAY())+1),"")))</f>
        <v/>
      </c>
      <c r="S94" s="7">
        <f>IF(A94="","",IF(J94="Storniert","Storniert",IF(OR(B94="",C94="",D94="",E94="",F94="",G94="",H94="",I94="",J94="",K94="",M94="",N94="",O94="",P94="",Q94=""),"Unvollständig",IF(O94&lt;TODAY(),"Überfällig",IF(R94&lt;=Kapazität!$H$7,"Kritisch","Planbar")))))</f>
        <v/>
      </c>
      <c r="T94" s="25">
        <f>IF(A94="","",IF(COUNTIF($A$7:$A$106,A94)&gt;1,"Doppelte Auftrags-Nr.",IF(OR(B94="",C94="",D94="",E94="",F94="",G94="",H94="",I94="",J94="",K94=""),"Pflichtangabe fehlt",IF(M94="","Anlage oder Kapazität prüfen",""))))</f>
        <v/>
      </c>
    </row>
    <row r="95">
      <c r="A95" s="12" t="n"/>
      <c r="B95" s="12" t="n"/>
      <c r="C95" s="32" t="n"/>
      <c r="D95" s="14" t="n"/>
      <c r="E95" s="12" t="n"/>
      <c r="F95" s="15" t="n"/>
      <c r="G95" s="33" t="n"/>
      <c r="H95" s="34" t="n"/>
      <c r="I95" s="34" t="n"/>
      <c r="J95" s="12" t="n"/>
      <c r="K95" s="12" t="n"/>
      <c r="L95" s="18">
        <f>IF(A95="","",IF(OR(C95="",F95="",G95=""),"",IFERROR(F95+C95*G95/60,"")))</f>
        <v/>
      </c>
      <c r="M95" s="35">
        <f>IF(A95="","",IFERROR(VLOOKUP(E95,'Kapazität'!$A$7:$D$106,4,FALSE),""))</f>
        <v/>
      </c>
      <c r="N95" s="36">
        <f>IF(A95="","",IF(OR(L95="",M95="",M95&lt;=0),"",IFERROR(ROUNDUP(L95/M95,0),"")))</f>
        <v/>
      </c>
      <c r="O95" s="11">
        <f>IF(A95="","",IF(OR(D95="",H95=""),"",IFERROR(WORKDAY(D95,-H95),"")))</f>
        <v/>
      </c>
      <c r="P95" s="11">
        <f>IF(A95="","",IF(OR(O95="",N95=""),"",IFERROR(WORKDAY(O95,-MAX(N95-1,0)),"")))</f>
        <v/>
      </c>
      <c r="Q95" s="11">
        <f>IF(A95="","",IF(OR(P95="",I95=""),"",IFERROR(WORKDAY(P95,-I95),"")))</f>
        <v/>
      </c>
      <c r="R95" s="36">
        <f>IF(A95="","",IF(O95="","",IFERROR(IF(O95&gt;=TODAY(),NETWORKDAYS(TODAY(),O95)-1,-NETWORKDAYS(O95,TODAY())+1),"")))</f>
        <v/>
      </c>
      <c r="S95" s="9">
        <f>IF(A95="","",IF(J95="Storniert","Storniert",IF(OR(B95="",C95="",D95="",E95="",F95="",G95="",H95="",I95="",J95="",K95="",M95="",N95="",O95="",P95="",Q95=""),"Unvollständig",IF(O95&lt;TODAY(),"Überfällig",IF(R95&lt;=Kapazität!$H$7,"Kritisch","Planbar")))))</f>
        <v/>
      </c>
      <c r="T95" s="21">
        <f>IF(A95="","",IF(COUNTIF($A$7:$A$106,A95)&gt;1,"Doppelte Auftrags-Nr.",IF(OR(B95="",C95="",D95="",E95="",F95="",G95="",H95="",I95="",J95="",K95=""),"Pflichtangabe fehlt",IF(M95="","Anlage oder Kapazität prüfen",""))))</f>
        <v/>
      </c>
    </row>
    <row r="96">
      <c r="A96" s="12" t="n"/>
      <c r="B96" s="12" t="n"/>
      <c r="C96" s="32" t="n"/>
      <c r="D96" s="14" t="n"/>
      <c r="E96" s="12" t="n"/>
      <c r="F96" s="15" t="n"/>
      <c r="G96" s="33" t="n"/>
      <c r="H96" s="34" t="n"/>
      <c r="I96" s="34" t="n"/>
      <c r="J96" s="12" t="n"/>
      <c r="K96" s="12" t="n"/>
      <c r="L96" s="10">
        <f>IF(A96="","",IF(OR(C96="",F96="",G96=""),"",IFERROR(F96+C96*G96/60,"")))</f>
        <v/>
      </c>
      <c r="M96" s="37">
        <f>IF(A96="","",IFERROR(VLOOKUP(E96,'Kapazität'!$A$7:$D$106,4,FALSE),""))</f>
        <v/>
      </c>
      <c r="N96" s="38">
        <f>IF(A96="","",IF(OR(L96="",M96="",M96&lt;=0),"",IFERROR(ROUNDUP(L96/M96,0),"")))</f>
        <v/>
      </c>
      <c r="O96" s="24">
        <f>IF(A96="","",IF(OR(D96="",H96=""),"",IFERROR(WORKDAY(D96,-H96),"")))</f>
        <v/>
      </c>
      <c r="P96" s="24">
        <f>IF(A96="","",IF(OR(O96="",N96=""),"",IFERROR(WORKDAY(O96,-MAX(N96-1,0)),"")))</f>
        <v/>
      </c>
      <c r="Q96" s="24">
        <f>IF(A96="","",IF(OR(P96="",I96=""),"",IFERROR(WORKDAY(P96,-I96),"")))</f>
        <v/>
      </c>
      <c r="R96" s="38">
        <f>IF(A96="","",IF(O96="","",IFERROR(IF(O96&gt;=TODAY(),NETWORKDAYS(TODAY(),O96)-1,-NETWORKDAYS(O96,TODAY())+1),"")))</f>
        <v/>
      </c>
      <c r="S96" s="7">
        <f>IF(A96="","",IF(J96="Storniert","Storniert",IF(OR(B96="",C96="",D96="",E96="",F96="",G96="",H96="",I96="",J96="",K96="",M96="",N96="",O96="",P96="",Q96=""),"Unvollständig",IF(O96&lt;TODAY(),"Überfällig",IF(R96&lt;=Kapazität!$H$7,"Kritisch","Planbar")))))</f>
        <v/>
      </c>
      <c r="T96" s="25">
        <f>IF(A96="","",IF(COUNTIF($A$7:$A$106,A96)&gt;1,"Doppelte Auftrags-Nr.",IF(OR(B96="",C96="",D96="",E96="",F96="",G96="",H96="",I96="",J96="",K96=""),"Pflichtangabe fehlt",IF(M96="","Anlage oder Kapazität prüfen",""))))</f>
        <v/>
      </c>
    </row>
    <row r="97">
      <c r="A97" s="12" t="n"/>
      <c r="B97" s="12" t="n"/>
      <c r="C97" s="32" t="n"/>
      <c r="D97" s="14" t="n"/>
      <c r="E97" s="12" t="n"/>
      <c r="F97" s="15" t="n"/>
      <c r="G97" s="33" t="n"/>
      <c r="H97" s="34" t="n"/>
      <c r="I97" s="34" t="n"/>
      <c r="J97" s="12" t="n"/>
      <c r="K97" s="12" t="n"/>
      <c r="L97" s="18">
        <f>IF(A97="","",IF(OR(C97="",F97="",G97=""),"",IFERROR(F97+C97*G97/60,"")))</f>
        <v/>
      </c>
      <c r="M97" s="35">
        <f>IF(A97="","",IFERROR(VLOOKUP(E97,'Kapazität'!$A$7:$D$106,4,FALSE),""))</f>
        <v/>
      </c>
      <c r="N97" s="36">
        <f>IF(A97="","",IF(OR(L97="",M97="",M97&lt;=0),"",IFERROR(ROUNDUP(L97/M97,0),"")))</f>
        <v/>
      </c>
      <c r="O97" s="11">
        <f>IF(A97="","",IF(OR(D97="",H97=""),"",IFERROR(WORKDAY(D97,-H97),"")))</f>
        <v/>
      </c>
      <c r="P97" s="11">
        <f>IF(A97="","",IF(OR(O97="",N97=""),"",IFERROR(WORKDAY(O97,-MAX(N97-1,0)),"")))</f>
        <v/>
      </c>
      <c r="Q97" s="11">
        <f>IF(A97="","",IF(OR(P97="",I97=""),"",IFERROR(WORKDAY(P97,-I97),"")))</f>
        <v/>
      </c>
      <c r="R97" s="36">
        <f>IF(A97="","",IF(O97="","",IFERROR(IF(O97&gt;=TODAY(),NETWORKDAYS(TODAY(),O97)-1,-NETWORKDAYS(O97,TODAY())+1),"")))</f>
        <v/>
      </c>
      <c r="S97" s="9">
        <f>IF(A97="","",IF(J97="Storniert","Storniert",IF(OR(B97="",C97="",D97="",E97="",F97="",G97="",H97="",I97="",J97="",K97="",M97="",N97="",O97="",P97="",Q97=""),"Unvollständig",IF(O97&lt;TODAY(),"Überfällig",IF(R97&lt;=Kapazität!$H$7,"Kritisch","Planbar")))))</f>
        <v/>
      </c>
      <c r="T97" s="21">
        <f>IF(A97="","",IF(COUNTIF($A$7:$A$106,A97)&gt;1,"Doppelte Auftrags-Nr.",IF(OR(B97="",C97="",D97="",E97="",F97="",G97="",H97="",I97="",J97="",K97=""),"Pflichtangabe fehlt",IF(M97="","Anlage oder Kapazität prüfen",""))))</f>
        <v/>
      </c>
    </row>
    <row r="98">
      <c r="A98" s="12" t="n"/>
      <c r="B98" s="12" t="n"/>
      <c r="C98" s="32" t="n"/>
      <c r="D98" s="14" t="n"/>
      <c r="E98" s="12" t="n"/>
      <c r="F98" s="15" t="n"/>
      <c r="G98" s="33" t="n"/>
      <c r="H98" s="34" t="n"/>
      <c r="I98" s="34" t="n"/>
      <c r="J98" s="12" t="n"/>
      <c r="K98" s="12" t="n"/>
      <c r="L98" s="10">
        <f>IF(A98="","",IF(OR(C98="",F98="",G98=""),"",IFERROR(F98+C98*G98/60,"")))</f>
        <v/>
      </c>
      <c r="M98" s="37">
        <f>IF(A98="","",IFERROR(VLOOKUP(E98,'Kapazität'!$A$7:$D$106,4,FALSE),""))</f>
        <v/>
      </c>
      <c r="N98" s="38">
        <f>IF(A98="","",IF(OR(L98="",M98="",M98&lt;=0),"",IFERROR(ROUNDUP(L98/M98,0),"")))</f>
        <v/>
      </c>
      <c r="O98" s="24">
        <f>IF(A98="","",IF(OR(D98="",H98=""),"",IFERROR(WORKDAY(D98,-H98),"")))</f>
        <v/>
      </c>
      <c r="P98" s="24">
        <f>IF(A98="","",IF(OR(O98="",N98=""),"",IFERROR(WORKDAY(O98,-MAX(N98-1,0)),"")))</f>
        <v/>
      </c>
      <c r="Q98" s="24">
        <f>IF(A98="","",IF(OR(P98="",I98=""),"",IFERROR(WORKDAY(P98,-I98),"")))</f>
        <v/>
      </c>
      <c r="R98" s="38">
        <f>IF(A98="","",IF(O98="","",IFERROR(IF(O98&gt;=TODAY(),NETWORKDAYS(TODAY(),O98)-1,-NETWORKDAYS(O98,TODAY())+1),"")))</f>
        <v/>
      </c>
      <c r="S98" s="7">
        <f>IF(A98="","",IF(J98="Storniert","Storniert",IF(OR(B98="",C98="",D98="",E98="",F98="",G98="",H98="",I98="",J98="",K98="",M98="",N98="",O98="",P98="",Q98=""),"Unvollständig",IF(O98&lt;TODAY(),"Überfällig",IF(R98&lt;=Kapazität!$H$7,"Kritisch","Planbar")))))</f>
        <v/>
      </c>
      <c r="T98" s="25">
        <f>IF(A98="","",IF(COUNTIF($A$7:$A$106,A98)&gt;1,"Doppelte Auftrags-Nr.",IF(OR(B98="",C98="",D98="",E98="",F98="",G98="",H98="",I98="",J98="",K98=""),"Pflichtangabe fehlt",IF(M98="","Anlage oder Kapazität prüfen",""))))</f>
        <v/>
      </c>
    </row>
    <row r="99">
      <c r="A99" s="12" t="n"/>
      <c r="B99" s="12" t="n"/>
      <c r="C99" s="32" t="n"/>
      <c r="D99" s="14" t="n"/>
      <c r="E99" s="12" t="n"/>
      <c r="F99" s="15" t="n"/>
      <c r="G99" s="33" t="n"/>
      <c r="H99" s="34" t="n"/>
      <c r="I99" s="34" t="n"/>
      <c r="J99" s="12" t="n"/>
      <c r="K99" s="12" t="n"/>
      <c r="L99" s="18">
        <f>IF(A99="","",IF(OR(C99="",F99="",G99=""),"",IFERROR(F99+C99*G99/60,"")))</f>
        <v/>
      </c>
      <c r="M99" s="35">
        <f>IF(A99="","",IFERROR(VLOOKUP(E99,'Kapazität'!$A$7:$D$106,4,FALSE),""))</f>
        <v/>
      </c>
      <c r="N99" s="36">
        <f>IF(A99="","",IF(OR(L99="",M99="",M99&lt;=0),"",IFERROR(ROUNDUP(L99/M99,0),"")))</f>
        <v/>
      </c>
      <c r="O99" s="11">
        <f>IF(A99="","",IF(OR(D99="",H99=""),"",IFERROR(WORKDAY(D99,-H99),"")))</f>
        <v/>
      </c>
      <c r="P99" s="11">
        <f>IF(A99="","",IF(OR(O99="",N99=""),"",IFERROR(WORKDAY(O99,-MAX(N99-1,0)),"")))</f>
        <v/>
      </c>
      <c r="Q99" s="11">
        <f>IF(A99="","",IF(OR(P99="",I99=""),"",IFERROR(WORKDAY(P99,-I99),"")))</f>
        <v/>
      </c>
      <c r="R99" s="36">
        <f>IF(A99="","",IF(O99="","",IFERROR(IF(O99&gt;=TODAY(),NETWORKDAYS(TODAY(),O99)-1,-NETWORKDAYS(O99,TODAY())+1),"")))</f>
        <v/>
      </c>
      <c r="S99" s="9">
        <f>IF(A99="","",IF(J99="Storniert","Storniert",IF(OR(B99="",C99="",D99="",E99="",F99="",G99="",H99="",I99="",J99="",K99="",M99="",N99="",O99="",P99="",Q99=""),"Unvollständig",IF(O99&lt;TODAY(),"Überfällig",IF(R99&lt;=Kapazität!$H$7,"Kritisch","Planbar")))))</f>
        <v/>
      </c>
      <c r="T99" s="21">
        <f>IF(A99="","",IF(COUNTIF($A$7:$A$106,A99)&gt;1,"Doppelte Auftrags-Nr.",IF(OR(B99="",C99="",D99="",E99="",F99="",G99="",H99="",I99="",J99="",K99=""),"Pflichtangabe fehlt",IF(M99="","Anlage oder Kapazität prüfen",""))))</f>
        <v/>
      </c>
    </row>
    <row r="100">
      <c r="A100" s="12" t="n"/>
      <c r="B100" s="12" t="n"/>
      <c r="C100" s="32" t="n"/>
      <c r="D100" s="14" t="n"/>
      <c r="E100" s="12" t="n"/>
      <c r="F100" s="15" t="n"/>
      <c r="G100" s="33" t="n"/>
      <c r="H100" s="34" t="n"/>
      <c r="I100" s="34" t="n"/>
      <c r="J100" s="12" t="n"/>
      <c r="K100" s="12" t="n"/>
      <c r="L100" s="10">
        <f>IF(A100="","",IF(OR(C100="",F100="",G100=""),"",IFERROR(F100+C100*G100/60,"")))</f>
        <v/>
      </c>
      <c r="M100" s="37">
        <f>IF(A100="","",IFERROR(VLOOKUP(E100,'Kapazität'!$A$7:$D$106,4,FALSE),""))</f>
        <v/>
      </c>
      <c r="N100" s="38">
        <f>IF(A100="","",IF(OR(L100="",M100="",M100&lt;=0),"",IFERROR(ROUNDUP(L100/M100,0),"")))</f>
        <v/>
      </c>
      <c r="O100" s="24">
        <f>IF(A100="","",IF(OR(D100="",H100=""),"",IFERROR(WORKDAY(D100,-H100),"")))</f>
        <v/>
      </c>
      <c r="P100" s="24">
        <f>IF(A100="","",IF(OR(O100="",N100=""),"",IFERROR(WORKDAY(O100,-MAX(N100-1,0)),"")))</f>
        <v/>
      </c>
      <c r="Q100" s="24">
        <f>IF(A100="","",IF(OR(P100="",I100=""),"",IFERROR(WORKDAY(P100,-I100),"")))</f>
        <v/>
      </c>
      <c r="R100" s="38">
        <f>IF(A100="","",IF(O100="","",IFERROR(IF(O100&gt;=TODAY(),NETWORKDAYS(TODAY(),O100)-1,-NETWORKDAYS(O100,TODAY())+1),"")))</f>
        <v/>
      </c>
      <c r="S100" s="7">
        <f>IF(A100="","",IF(J100="Storniert","Storniert",IF(OR(B100="",C100="",D100="",E100="",F100="",G100="",H100="",I100="",J100="",K100="",M100="",N100="",O100="",P100="",Q100=""),"Unvollständig",IF(O100&lt;TODAY(),"Überfällig",IF(R100&lt;=Kapazität!$H$7,"Kritisch","Planbar")))))</f>
        <v/>
      </c>
      <c r="T100" s="25">
        <f>IF(A100="","",IF(COUNTIF($A$7:$A$106,A100)&gt;1,"Doppelte Auftrags-Nr.",IF(OR(B100="",C100="",D100="",E100="",F100="",G100="",H100="",I100="",J100="",K100=""),"Pflichtangabe fehlt",IF(M100="","Anlage oder Kapazität prüfen",""))))</f>
        <v/>
      </c>
    </row>
    <row r="101">
      <c r="A101" s="12" t="n"/>
      <c r="B101" s="12" t="n"/>
      <c r="C101" s="32" t="n"/>
      <c r="D101" s="14" t="n"/>
      <c r="E101" s="12" t="n"/>
      <c r="F101" s="15" t="n"/>
      <c r="G101" s="33" t="n"/>
      <c r="H101" s="34" t="n"/>
      <c r="I101" s="34" t="n"/>
      <c r="J101" s="12" t="n"/>
      <c r="K101" s="12" t="n"/>
      <c r="L101" s="18">
        <f>IF(A101="","",IF(OR(C101="",F101="",G101=""),"",IFERROR(F101+C101*G101/60,"")))</f>
        <v/>
      </c>
      <c r="M101" s="35">
        <f>IF(A101="","",IFERROR(VLOOKUP(E101,'Kapazität'!$A$7:$D$106,4,FALSE),""))</f>
        <v/>
      </c>
      <c r="N101" s="36">
        <f>IF(A101="","",IF(OR(L101="",M101="",M101&lt;=0),"",IFERROR(ROUNDUP(L101/M101,0),"")))</f>
        <v/>
      </c>
      <c r="O101" s="11">
        <f>IF(A101="","",IF(OR(D101="",H101=""),"",IFERROR(WORKDAY(D101,-H101),"")))</f>
        <v/>
      </c>
      <c r="P101" s="11">
        <f>IF(A101="","",IF(OR(O101="",N101=""),"",IFERROR(WORKDAY(O101,-MAX(N101-1,0)),"")))</f>
        <v/>
      </c>
      <c r="Q101" s="11">
        <f>IF(A101="","",IF(OR(P101="",I101=""),"",IFERROR(WORKDAY(P101,-I101),"")))</f>
        <v/>
      </c>
      <c r="R101" s="36">
        <f>IF(A101="","",IF(O101="","",IFERROR(IF(O101&gt;=TODAY(),NETWORKDAYS(TODAY(),O101)-1,-NETWORKDAYS(O101,TODAY())+1),"")))</f>
        <v/>
      </c>
      <c r="S101" s="9">
        <f>IF(A101="","",IF(J101="Storniert","Storniert",IF(OR(B101="",C101="",D101="",E101="",F101="",G101="",H101="",I101="",J101="",K101="",M101="",N101="",O101="",P101="",Q101=""),"Unvollständig",IF(O101&lt;TODAY(),"Überfällig",IF(R101&lt;=Kapazität!$H$7,"Kritisch","Planbar")))))</f>
        <v/>
      </c>
      <c r="T101" s="21">
        <f>IF(A101="","",IF(COUNTIF($A$7:$A$106,A101)&gt;1,"Doppelte Auftrags-Nr.",IF(OR(B101="",C101="",D101="",E101="",F101="",G101="",H101="",I101="",J101="",K101=""),"Pflichtangabe fehlt",IF(M101="","Anlage oder Kapazität prüfen",""))))</f>
        <v/>
      </c>
    </row>
    <row r="102">
      <c r="A102" s="12" t="n"/>
      <c r="B102" s="12" t="n"/>
      <c r="C102" s="32" t="n"/>
      <c r="D102" s="14" t="n"/>
      <c r="E102" s="12" t="n"/>
      <c r="F102" s="15" t="n"/>
      <c r="G102" s="33" t="n"/>
      <c r="H102" s="34" t="n"/>
      <c r="I102" s="34" t="n"/>
      <c r="J102" s="12" t="n"/>
      <c r="K102" s="12" t="n"/>
      <c r="L102" s="10">
        <f>IF(A102="","",IF(OR(C102="",F102="",G102=""),"",IFERROR(F102+C102*G102/60,"")))</f>
        <v/>
      </c>
      <c r="M102" s="37">
        <f>IF(A102="","",IFERROR(VLOOKUP(E102,'Kapazität'!$A$7:$D$106,4,FALSE),""))</f>
        <v/>
      </c>
      <c r="N102" s="38">
        <f>IF(A102="","",IF(OR(L102="",M102="",M102&lt;=0),"",IFERROR(ROUNDUP(L102/M102,0),"")))</f>
        <v/>
      </c>
      <c r="O102" s="24">
        <f>IF(A102="","",IF(OR(D102="",H102=""),"",IFERROR(WORKDAY(D102,-H102),"")))</f>
        <v/>
      </c>
      <c r="P102" s="24">
        <f>IF(A102="","",IF(OR(O102="",N102=""),"",IFERROR(WORKDAY(O102,-MAX(N102-1,0)),"")))</f>
        <v/>
      </c>
      <c r="Q102" s="24">
        <f>IF(A102="","",IF(OR(P102="",I102=""),"",IFERROR(WORKDAY(P102,-I102),"")))</f>
        <v/>
      </c>
      <c r="R102" s="38">
        <f>IF(A102="","",IF(O102="","",IFERROR(IF(O102&gt;=TODAY(),NETWORKDAYS(TODAY(),O102)-1,-NETWORKDAYS(O102,TODAY())+1),"")))</f>
        <v/>
      </c>
      <c r="S102" s="7">
        <f>IF(A102="","",IF(J102="Storniert","Storniert",IF(OR(B102="",C102="",D102="",E102="",F102="",G102="",H102="",I102="",J102="",K102="",M102="",N102="",O102="",P102="",Q102=""),"Unvollständig",IF(O102&lt;TODAY(),"Überfällig",IF(R102&lt;=Kapazität!$H$7,"Kritisch","Planbar")))))</f>
        <v/>
      </c>
      <c r="T102" s="25">
        <f>IF(A102="","",IF(COUNTIF($A$7:$A$106,A102)&gt;1,"Doppelte Auftrags-Nr.",IF(OR(B102="",C102="",D102="",E102="",F102="",G102="",H102="",I102="",J102="",K102=""),"Pflichtangabe fehlt",IF(M102="","Anlage oder Kapazität prüfen",""))))</f>
        <v/>
      </c>
    </row>
    <row r="103">
      <c r="A103" s="12" t="n"/>
      <c r="B103" s="12" t="n"/>
      <c r="C103" s="32" t="n"/>
      <c r="D103" s="14" t="n"/>
      <c r="E103" s="12" t="n"/>
      <c r="F103" s="15" t="n"/>
      <c r="G103" s="33" t="n"/>
      <c r="H103" s="34" t="n"/>
      <c r="I103" s="34" t="n"/>
      <c r="J103" s="12" t="n"/>
      <c r="K103" s="12" t="n"/>
      <c r="L103" s="18">
        <f>IF(A103="","",IF(OR(C103="",F103="",G103=""),"",IFERROR(F103+C103*G103/60,"")))</f>
        <v/>
      </c>
      <c r="M103" s="35">
        <f>IF(A103="","",IFERROR(VLOOKUP(E103,'Kapazität'!$A$7:$D$106,4,FALSE),""))</f>
        <v/>
      </c>
      <c r="N103" s="36">
        <f>IF(A103="","",IF(OR(L103="",M103="",M103&lt;=0),"",IFERROR(ROUNDUP(L103/M103,0),"")))</f>
        <v/>
      </c>
      <c r="O103" s="11">
        <f>IF(A103="","",IF(OR(D103="",H103=""),"",IFERROR(WORKDAY(D103,-H103),"")))</f>
        <v/>
      </c>
      <c r="P103" s="11">
        <f>IF(A103="","",IF(OR(O103="",N103=""),"",IFERROR(WORKDAY(O103,-MAX(N103-1,0)),"")))</f>
        <v/>
      </c>
      <c r="Q103" s="11">
        <f>IF(A103="","",IF(OR(P103="",I103=""),"",IFERROR(WORKDAY(P103,-I103),"")))</f>
        <v/>
      </c>
      <c r="R103" s="36">
        <f>IF(A103="","",IF(O103="","",IFERROR(IF(O103&gt;=TODAY(),NETWORKDAYS(TODAY(),O103)-1,-NETWORKDAYS(O103,TODAY())+1),"")))</f>
        <v/>
      </c>
      <c r="S103" s="9">
        <f>IF(A103="","",IF(J103="Storniert","Storniert",IF(OR(B103="",C103="",D103="",E103="",F103="",G103="",H103="",I103="",J103="",K103="",M103="",N103="",O103="",P103="",Q103=""),"Unvollständig",IF(O103&lt;TODAY(),"Überfällig",IF(R103&lt;=Kapazität!$H$7,"Kritisch","Planbar")))))</f>
        <v/>
      </c>
      <c r="T103" s="21">
        <f>IF(A103="","",IF(COUNTIF($A$7:$A$106,A103)&gt;1,"Doppelte Auftrags-Nr.",IF(OR(B103="",C103="",D103="",E103="",F103="",G103="",H103="",I103="",J103="",K103=""),"Pflichtangabe fehlt",IF(M103="","Anlage oder Kapazität prüfen",""))))</f>
        <v/>
      </c>
    </row>
    <row r="104">
      <c r="A104" s="12" t="n"/>
      <c r="B104" s="12" t="n"/>
      <c r="C104" s="32" t="n"/>
      <c r="D104" s="14" t="n"/>
      <c r="E104" s="12" t="n"/>
      <c r="F104" s="15" t="n"/>
      <c r="G104" s="33" t="n"/>
      <c r="H104" s="34" t="n"/>
      <c r="I104" s="34" t="n"/>
      <c r="J104" s="12" t="n"/>
      <c r="K104" s="12" t="n"/>
      <c r="L104" s="10">
        <f>IF(A104="","",IF(OR(C104="",F104="",G104=""),"",IFERROR(F104+C104*G104/60,"")))</f>
        <v/>
      </c>
      <c r="M104" s="37">
        <f>IF(A104="","",IFERROR(VLOOKUP(E104,'Kapazität'!$A$7:$D$106,4,FALSE),""))</f>
        <v/>
      </c>
      <c r="N104" s="38">
        <f>IF(A104="","",IF(OR(L104="",M104="",M104&lt;=0),"",IFERROR(ROUNDUP(L104/M104,0),"")))</f>
        <v/>
      </c>
      <c r="O104" s="24">
        <f>IF(A104="","",IF(OR(D104="",H104=""),"",IFERROR(WORKDAY(D104,-H104),"")))</f>
        <v/>
      </c>
      <c r="P104" s="24">
        <f>IF(A104="","",IF(OR(O104="",N104=""),"",IFERROR(WORKDAY(O104,-MAX(N104-1,0)),"")))</f>
        <v/>
      </c>
      <c r="Q104" s="24">
        <f>IF(A104="","",IF(OR(P104="",I104=""),"",IFERROR(WORKDAY(P104,-I104),"")))</f>
        <v/>
      </c>
      <c r="R104" s="38">
        <f>IF(A104="","",IF(O104="","",IFERROR(IF(O104&gt;=TODAY(),NETWORKDAYS(TODAY(),O104)-1,-NETWORKDAYS(O104,TODAY())+1),"")))</f>
        <v/>
      </c>
      <c r="S104" s="7">
        <f>IF(A104="","",IF(J104="Storniert","Storniert",IF(OR(B104="",C104="",D104="",E104="",F104="",G104="",H104="",I104="",J104="",K104="",M104="",N104="",O104="",P104="",Q104=""),"Unvollständig",IF(O104&lt;TODAY(),"Überfällig",IF(R104&lt;=Kapazität!$H$7,"Kritisch","Planbar")))))</f>
        <v/>
      </c>
      <c r="T104" s="25">
        <f>IF(A104="","",IF(COUNTIF($A$7:$A$106,A104)&gt;1,"Doppelte Auftrags-Nr.",IF(OR(B104="",C104="",D104="",E104="",F104="",G104="",H104="",I104="",J104="",K104=""),"Pflichtangabe fehlt",IF(M104="","Anlage oder Kapazität prüfen",""))))</f>
        <v/>
      </c>
    </row>
    <row r="105">
      <c r="A105" s="12" t="n"/>
      <c r="B105" s="12" t="n"/>
      <c r="C105" s="32" t="n"/>
      <c r="D105" s="14" t="n"/>
      <c r="E105" s="12" t="n"/>
      <c r="F105" s="15" t="n"/>
      <c r="G105" s="33" t="n"/>
      <c r="H105" s="34" t="n"/>
      <c r="I105" s="34" t="n"/>
      <c r="J105" s="12" t="n"/>
      <c r="K105" s="12" t="n"/>
      <c r="L105" s="18">
        <f>IF(A105="","",IF(OR(C105="",F105="",G105=""),"",IFERROR(F105+C105*G105/60,"")))</f>
        <v/>
      </c>
      <c r="M105" s="35">
        <f>IF(A105="","",IFERROR(VLOOKUP(E105,'Kapazität'!$A$7:$D$106,4,FALSE),""))</f>
        <v/>
      </c>
      <c r="N105" s="36">
        <f>IF(A105="","",IF(OR(L105="",M105="",M105&lt;=0),"",IFERROR(ROUNDUP(L105/M105,0),"")))</f>
        <v/>
      </c>
      <c r="O105" s="11">
        <f>IF(A105="","",IF(OR(D105="",H105=""),"",IFERROR(WORKDAY(D105,-H105),"")))</f>
        <v/>
      </c>
      <c r="P105" s="11">
        <f>IF(A105="","",IF(OR(O105="",N105=""),"",IFERROR(WORKDAY(O105,-MAX(N105-1,0)),"")))</f>
        <v/>
      </c>
      <c r="Q105" s="11">
        <f>IF(A105="","",IF(OR(P105="",I105=""),"",IFERROR(WORKDAY(P105,-I105),"")))</f>
        <v/>
      </c>
      <c r="R105" s="36">
        <f>IF(A105="","",IF(O105="","",IFERROR(IF(O105&gt;=TODAY(),NETWORKDAYS(TODAY(),O105)-1,-NETWORKDAYS(O105,TODAY())+1),"")))</f>
        <v/>
      </c>
      <c r="S105" s="9">
        <f>IF(A105="","",IF(J105="Storniert","Storniert",IF(OR(B105="",C105="",D105="",E105="",F105="",G105="",H105="",I105="",J105="",K105="",M105="",N105="",O105="",P105="",Q105=""),"Unvollständig",IF(O105&lt;TODAY(),"Überfällig",IF(R105&lt;=Kapazität!$H$7,"Kritisch","Planbar")))))</f>
        <v/>
      </c>
      <c r="T105" s="21">
        <f>IF(A105="","",IF(COUNTIF($A$7:$A$106,A105)&gt;1,"Doppelte Auftrags-Nr.",IF(OR(B105="",C105="",D105="",E105="",F105="",G105="",H105="",I105="",J105="",K105=""),"Pflichtangabe fehlt",IF(M105="","Anlage oder Kapazität prüfen",""))))</f>
        <v/>
      </c>
    </row>
    <row r="106">
      <c r="A106" s="12" t="n"/>
      <c r="B106" s="12" t="n"/>
      <c r="C106" s="32" t="n"/>
      <c r="D106" s="14" t="n"/>
      <c r="E106" s="12" t="n"/>
      <c r="F106" s="15" t="n"/>
      <c r="G106" s="33" t="n"/>
      <c r="H106" s="34" t="n"/>
      <c r="I106" s="34" t="n"/>
      <c r="J106" s="12" t="n"/>
      <c r="K106" s="12" t="n"/>
      <c r="L106" s="10">
        <f>IF(A106="","",IF(OR(C106="",F106="",G106=""),"",IFERROR(F106+C106*G106/60,"")))</f>
        <v/>
      </c>
      <c r="M106" s="37">
        <f>IF(A106="","",IFERROR(VLOOKUP(E106,'Kapazität'!$A$7:$D$106,4,FALSE),""))</f>
        <v/>
      </c>
      <c r="N106" s="38">
        <f>IF(A106="","",IF(OR(L106="",M106="",M106&lt;=0),"",IFERROR(ROUNDUP(L106/M106,0),"")))</f>
        <v/>
      </c>
      <c r="O106" s="24">
        <f>IF(A106="","",IF(OR(D106="",H106=""),"",IFERROR(WORKDAY(D106,-H106),"")))</f>
        <v/>
      </c>
      <c r="P106" s="24">
        <f>IF(A106="","",IF(OR(O106="",N106=""),"",IFERROR(WORKDAY(O106,-MAX(N106-1,0)),"")))</f>
        <v/>
      </c>
      <c r="Q106" s="24">
        <f>IF(A106="","",IF(OR(P106="",I106=""),"",IFERROR(WORKDAY(P106,-I106),"")))</f>
        <v/>
      </c>
      <c r="R106" s="38">
        <f>IF(A106="","",IF(O106="","",IFERROR(IF(O106&gt;=TODAY(),NETWORKDAYS(TODAY(),O106)-1,-NETWORKDAYS(O106,TODAY())+1),"")))</f>
        <v/>
      </c>
      <c r="S106" s="7">
        <f>IF(A106="","",IF(J106="Storniert","Storniert",IF(OR(B106="",C106="",D106="",E106="",F106="",G106="",H106="",I106="",J106="",K106="",M106="",N106="",O106="",P106="",Q106=""),"Unvollständig",IF(O106&lt;TODAY(),"Überfällig",IF(R106&lt;=Kapazität!$H$7,"Kritisch","Planbar")))))</f>
        <v/>
      </c>
      <c r="T106" s="25">
        <f>IF(A106="","",IF(COUNTIF($A$7:$A$106,A106)&gt;1,"Doppelte Auftrags-Nr.",IF(OR(B106="",C106="",D106="",E106="",F106="",G106="",H106="",I106="",J106="",K106=""),"Pflichtangabe fehlt",IF(M106="","Anlage oder Kapazität prüfen",""))))</f>
        <v/>
      </c>
    </row>
  </sheetData>
  <autoFilter ref="A6:T106"/>
  <mergeCells count="1">
    <mergeCell ref="A1:T1"/>
  </mergeCells>
  <conditionalFormatting sqref="A7:A106">
    <cfRule type="expression" priority="1" dxfId="1">
      <formula>AND($A7&lt;&gt;"",COUNTIF($A$7:$A$106,$A7)&gt;1)</formula>
    </cfRule>
  </conditionalFormatting>
  <conditionalFormatting sqref="D7:D106">
    <cfRule type="expression" priority="2" dxfId="1">
      <formula>AND($A7&lt;&gt;"",$D7&lt;TODAY(),$J7&lt;&gt;"Storniert")</formula>
    </cfRule>
  </conditionalFormatting>
  <conditionalFormatting sqref="S7:S106">
    <cfRule type="expression" priority="3" dxfId="0">
      <formula>$S7="Planbar"</formula>
    </cfRule>
    <cfRule type="expression" priority="4" dxfId="1">
      <formula>$S7="Kritisch"</formula>
    </cfRule>
    <cfRule type="expression" priority="5" dxfId="1">
      <formula>$S7="Überfällig"</formula>
    </cfRule>
  </conditionalFormatting>
  <conditionalFormatting sqref="T7:T106">
    <cfRule type="expression" priority="6" dxfId="1">
      <formula>$T7&lt;&gt;""</formula>
    </cfRule>
  </conditionalFormatting>
  <dataValidations count="9">
    <dataValidation sqref="E7:E106" showDropDown="0" showInputMessage="1" showErrorMessage="1" allowBlank="0" errorTitle="Anlage prüfen" error="Die Anlage sollte einmalig im Blatt „Kapazität“ geführt sein." promptTitle="Anlagenauswahl" prompt="Anlage aus den gepflegten Kapazitätsannahmen auswählen." type="list" errorStyle="warning">
      <formula1>INDIRECT("'Kapazität'!$A$7:$A$106")</formula1>
    </dataValidation>
    <dataValidation sqref="J7:J106" showDropDown="0" showInputMessage="0" showErrorMessage="1" allowBlank="0" errorTitle="Status prüfen" error="Bitte einen vorgesehenen Auftragsstatus verwenden." type="list" errorStyle="warning">
      <formula1>"In Planung,Freigegeben,Zurückgestellt,Storniert"</formula1>
    </dataValidation>
    <dataValidation sqref="K7:K106" showDropDown="0" showInputMessage="0" showErrorMessage="1" allowBlank="0" errorTitle="Rolle prüfen" error="Bitte eine fiktive Funktionsrolle auswählen." type="list" errorStyle="warning">
      <formula1>"Planung A,Planung B,Schichtkoordination"</formula1>
    </dataValidation>
    <dataValidation sqref="C7:C106" showDropDown="0" showInputMessage="0" showErrorMessage="1" allowBlank="0" errorTitle="Menge prüfen" error="Die Menge liegt außerhalb der gepflegten Planungsgrenze." type="whole" errorStyle="warning" operator="between">
      <formula1>1</formula1>
      <formula2>INDIRECT("'Kapazität'!$H$8")</formula2>
    </dataValidation>
    <dataValidation sqref="D7:D106" showDropDown="0" showInputMessage="0" showErrorMessage="1" allowBlank="0" errorTitle="Datum prüfen" error="Das Datum liegt außerhalb des empfohlenen Planungszeitraums." type="date" errorStyle="warning" operator="between">
      <formula1>TODAY()-365</formula1>
      <formula2>TODAY()+730</formula2>
    </dataValidation>
    <dataValidation sqref="F7:F106" showDropDown="0" showInputMessage="0" showErrorMessage="1" allowBlank="0" errorTitle="Rüstzeit prüfen" error="Die Rüstzeit liegt außerhalb der gepflegten Planungsgrenze." type="decimal" errorStyle="warning" operator="between">
      <formula1>0</formula1>
      <formula2>INDIRECT("'Kapazität'!$H$9")</formula2>
    </dataValidation>
    <dataValidation sqref="G7:G106" showDropDown="0" showInputMessage="0" showErrorMessage="1" allowBlank="0" errorTitle="Stückzeit prüfen" error="Die Stückzeit liegt außerhalb der gepflegten Planungsgrenze." type="decimal" errorStyle="warning" operator="between">
      <formula1>0.01</formula1>
      <formula2>INDIRECT("'Kapazität'!$H$10")</formula2>
    </dataValidation>
    <dataValidation sqref="H7:H106" showDropDown="0" showInputMessage="0" showErrorMessage="1" allowBlank="0" errorTitle="Puffer prüfen" error="Der Puffer liegt außerhalb der gepflegten Planungsgrenze." type="whole" errorStyle="warning" operator="between">
      <formula1>0</formula1>
      <formula2>INDIRECT("'Kapazität'!$H$11")</formula2>
    </dataValidation>
    <dataValidation sqref="I7:I106" showDropDown="0" showInputMessage="0" showErrorMessage="1" allowBlank="0" errorTitle="Materialvorlauf prüfen" error="Der Materialvorlauf liegt außerhalb der gepflegten Planungsgrenze." type="whole" errorStyle="warning" operator="between">
      <formula1>0</formula1>
      <formula2>INDIRECT("'Kapazität'!$H$12")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I1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5" customWidth="1" min="1" max="1"/>
    <col width="19" customWidth="1" min="2" max="2"/>
    <col width="17" customWidth="1" min="3" max="3"/>
    <col width="19" customWidth="1" min="4" max="4"/>
    <col width="28" customWidth="1" min="5" max="5"/>
    <col width="3" customWidth="1" min="6" max="6"/>
    <col width="30" customWidth="1" min="7" max="7"/>
    <col width="15" customWidth="1" min="8" max="8"/>
    <col width="15" customWidth="1" min="9" max="9"/>
  </cols>
  <sheetData>
    <row r="1" ht="28" customHeight="1">
      <c r="A1" s="1" t="inlineStr">
        <is>
          <t>Lieferterminplanung Produktion – Kapazitäten und Parameter</t>
        </is>
      </c>
      <c r="B1" s="30" t="n"/>
      <c r="C1" s="30" t="n"/>
      <c r="D1" s="30" t="n"/>
      <c r="E1" s="30" t="n"/>
      <c r="F1" s="30" t="n"/>
      <c r="G1" s="30" t="n"/>
      <c r="H1" s="30" t="n"/>
      <c r="I1" s="31" t="n"/>
    </row>
    <row r="2" ht="31" customHeight="1">
      <c r="A2" s="2" t="inlineStr">
        <is>
          <t>Zweck</t>
        </is>
      </c>
      <c r="B2" s="3" t="inlineStr">
        <is>
          <t>Pflegt veränderbare Tageskapazitäten und Planungsgrenzen für die Rückwärtsterminierung.</t>
        </is>
      </c>
    </row>
    <row r="3" ht="31" customHeight="1">
      <c r="A3" s="2" t="inlineStr">
        <is>
          <t>Datenquelle</t>
        </is>
      </c>
      <c r="B3" s="3" t="inlineStr">
        <is>
          <t>Manuelle betriebliche Annahmen; Werte sind vor jeder verbindlichen Planung fachlich zu prüfen.</t>
        </is>
      </c>
    </row>
    <row r="4" ht="31" customHeight="1">
      <c r="A4" s="2" t="inlineStr">
        <is>
          <t>Sichtbares Ergebnis</t>
        </is>
      </c>
      <c r="B4" s="3" t="inlineStr">
        <is>
          <t>Nettokapazität je Anlage sowie zentral sichtbare Schwellen für Eingabehinweise und Terminlage.</t>
        </is>
      </c>
    </row>
    <row r="5"/>
    <row r="6" ht="32" customHeight="1">
      <c r="A6" s="6" t="inlineStr">
        <is>
          <t>Anlage</t>
        </is>
      </c>
      <c r="B6" s="6" t="inlineStr">
        <is>
          <t>Bruttokapazität</t>
        </is>
      </c>
      <c r="C6" s="6" t="inlineStr">
        <is>
          <t>Verfügbarkeit</t>
        </is>
      </c>
      <c r="D6" s="6" t="inlineStr">
        <is>
          <t>Nettokapazität</t>
        </is>
      </c>
      <c r="E6" s="6" t="inlineStr">
        <is>
          <t>Hinweis</t>
        </is>
      </c>
      <c r="G6" s="6" t="inlineStr">
        <is>
          <t>Planungsparameter</t>
        </is>
      </c>
      <c r="H6" s="6" t="inlineStr">
        <is>
          <t>Wert</t>
        </is>
      </c>
      <c r="I6" s="6" t="inlineStr">
        <is>
          <t>Einheit</t>
        </is>
      </c>
    </row>
    <row r="7">
      <c r="A7" s="12" t="inlineStr">
        <is>
          <t>Montage Nord</t>
        </is>
      </c>
      <c r="B7" s="15" t="n">
        <v>8</v>
      </c>
      <c r="C7" s="39" t="n">
        <v>0.85</v>
      </c>
      <c r="D7" s="35">
        <f>IF(A7="","",IF(OR(B7="",C7=""),"",IFERROR(B7*C7,"")))</f>
        <v/>
      </c>
      <c r="E7" s="21">
        <f>IF(A7="","",IF(COUNTIF($A$7:$A$106,A7)&gt;1,"Doppelte Anlage",IF(OR(B7="",C7=""),"Kapazitätsangabe fehlt",IF(D7&lt;=0,"Nettokapazität prüfen",""))))</f>
        <v/>
      </c>
      <c r="G7" s="21" t="inlineStr">
        <is>
          <t>Kritisch bis Restarbeitstage</t>
        </is>
      </c>
      <c r="H7" s="27" t="n">
        <v>5</v>
      </c>
      <c r="I7" s="21" t="inlineStr">
        <is>
          <t>AT</t>
        </is>
      </c>
    </row>
    <row r="8">
      <c r="A8" s="12" t="inlineStr">
        <is>
          <t>Drehzentrum Alpha</t>
        </is>
      </c>
      <c r="B8" s="15" t="n">
        <v>9</v>
      </c>
      <c r="C8" s="39" t="n">
        <v>0.8</v>
      </c>
      <c r="D8" s="37">
        <f>IF(A8="","",IF(OR(B8="",C8=""),"",IFERROR(B8*C8,"")))</f>
        <v/>
      </c>
      <c r="E8" s="25">
        <f>IF(A8="","",IF(COUNTIF($A$7:$A$106,A8)&gt;1,"Doppelte Anlage",IF(OR(B8="",C8=""),"Kapazitätsangabe fehlt",IF(D8&lt;=0,"Nettokapazität prüfen",""))))</f>
        <v/>
      </c>
      <c r="G8" s="25" t="inlineStr">
        <is>
          <t>Höchstmenge je Auftrag</t>
        </is>
      </c>
      <c r="H8" s="27" t="n">
        <v>100000</v>
      </c>
      <c r="I8" s="25" t="inlineStr">
        <is>
          <t>Stk</t>
        </is>
      </c>
    </row>
    <row r="9">
      <c r="A9" s="12" t="inlineStr">
        <is>
          <t>Fräszelle Beta</t>
        </is>
      </c>
      <c r="B9" s="15" t="n">
        <v>8</v>
      </c>
      <c r="C9" s="39" t="n">
        <v>0.9</v>
      </c>
      <c r="D9" s="35">
        <f>IF(A9="","",IF(OR(B9="",C9=""),"",IFERROR(B9*C9,"")))</f>
        <v/>
      </c>
      <c r="E9" s="21">
        <f>IF(A9="","",IF(COUNTIF($A$7:$A$106,A9)&gt;1,"Doppelte Anlage",IF(OR(B9="",C9=""),"Kapazitätsangabe fehlt",IF(D9&lt;=0,"Nettokapazität prüfen",""))))</f>
        <v/>
      </c>
      <c r="G9" s="21" t="inlineStr">
        <is>
          <t>Höchstrüstzeit</t>
        </is>
      </c>
      <c r="H9" s="27" t="n">
        <v>24</v>
      </c>
      <c r="I9" s="21" t="inlineStr">
        <is>
          <t>h</t>
        </is>
      </c>
    </row>
    <row r="10">
      <c r="A10" s="12" t="inlineStr">
        <is>
          <t>Prüfplatz Gamma</t>
        </is>
      </c>
      <c r="B10" s="15" t="n">
        <v>7.5</v>
      </c>
      <c r="C10" s="39" t="n">
        <v>0.8</v>
      </c>
      <c r="D10" s="37">
        <f>IF(A10="","",IF(OR(B10="",C10=""),"",IFERROR(B10*C10,"")))</f>
        <v/>
      </c>
      <c r="E10" s="25">
        <f>IF(A10="","",IF(COUNTIF($A$7:$A$106,A10)&gt;1,"Doppelte Anlage",IF(OR(B10="",C10=""),"Kapazitätsangabe fehlt",IF(D10&lt;=0,"Nettokapazität prüfen",""))))</f>
        <v/>
      </c>
      <c r="G10" s="25" t="inlineStr">
        <is>
          <t>Höchststückzeit</t>
        </is>
      </c>
      <c r="H10" s="27" t="n">
        <v>180</v>
      </c>
      <c r="I10" s="25" t="inlineStr">
        <is>
          <t>min/Stk</t>
        </is>
      </c>
    </row>
    <row r="11">
      <c r="A11" s="12" t="n"/>
      <c r="B11" s="15" t="n"/>
      <c r="C11" s="39" t="n"/>
      <c r="D11" s="35">
        <f>IF(A11="","",IF(OR(B11="",C11=""),"",IFERROR(B11*C11,"")))</f>
        <v/>
      </c>
      <c r="E11" s="21">
        <f>IF(A11="","",IF(COUNTIF($A$7:$A$106,A11)&gt;1,"Doppelte Anlage",IF(OR(B11="",C11=""),"Kapazitätsangabe fehlt",IF(D11&lt;=0,"Nettokapazität prüfen",""))))</f>
        <v/>
      </c>
      <c r="G11" s="21" t="inlineStr">
        <is>
          <t>Höchstpuffer</t>
        </is>
      </c>
      <c r="H11" s="27" t="n">
        <v>30</v>
      </c>
      <c r="I11" s="21" t="inlineStr">
        <is>
          <t>AT</t>
        </is>
      </c>
    </row>
    <row r="12">
      <c r="A12" s="12" t="n"/>
      <c r="B12" s="15" t="n"/>
      <c r="C12" s="39" t="n"/>
      <c r="D12" s="37">
        <f>IF(A12="","",IF(OR(B12="",C12=""),"",IFERROR(B12*C12,"")))</f>
        <v/>
      </c>
      <c r="E12" s="25">
        <f>IF(A12="","",IF(COUNTIF($A$7:$A$106,A12)&gt;1,"Doppelte Anlage",IF(OR(B12="",C12=""),"Kapazitätsangabe fehlt",IF(D12&lt;=0,"Nettokapazität prüfen",""))))</f>
        <v/>
      </c>
      <c r="G12" s="25" t="inlineStr">
        <is>
          <t>Höchstmaterialvorlauf</t>
        </is>
      </c>
      <c r="H12" s="27" t="n">
        <v>60</v>
      </c>
      <c r="I12" s="25" t="inlineStr">
        <is>
          <t>AT</t>
        </is>
      </c>
    </row>
    <row r="13">
      <c r="A13" s="12" t="n"/>
      <c r="B13" s="15" t="n"/>
      <c r="C13" s="39" t="n"/>
      <c r="D13" s="35">
        <f>IF(A13="","",IF(OR(B13="",C13=""),"",IFERROR(B13*C13,"")))</f>
        <v/>
      </c>
      <c r="E13" s="21">
        <f>IF(A13="","",IF(COUNTIF($A$7:$A$106,A13)&gt;1,"Doppelte Anlage",IF(OR(B13="",C13=""),"Kapazitätsangabe fehlt",IF(D13&lt;=0,"Nettokapazität prüfen",""))))</f>
        <v/>
      </c>
    </row>
    <row r="14">
      <c r="A14" s="12" t="n"/>
      <c r="B14" s="15" t="n"/>
      <c r="C14" s="39" t="n"/>
      <c r="D14" s="37">
        <f>IF(A14="","",IF(OR(B14="",C14=""),"",IFERROR(B14*C14,"")))</f>
        <v/>
      </c>
      <c r="E14" s="25">
        <f>IF(A14="","",IF(COUNTIF($A$7:$A$106,A14)&gt;1,"Doppelte Anlage",IF(OR(B14="",C14=""),"Kapazitätsangabe fehlt",IF(D14&lt;=0,"Nettokapazität prüfen",""))))</f>
        <v/>
      </c>
    </row>
    <row r="15">
      <c r="A15" s="12" t="n"/>
      <c r="B15" s="15" t="n"/>
      <c r="C15" s="39" t="n"/>
      <c r="D15" s="35">
        <f>IF(A15="","",IF(OR(B15="",C15=""),"",IFERROR(B15*C15,"")))</f>
        <v/>
      </c>
      <c r="E15" s="21">
        <f>IF(A15="","",IF(COUNTIF($A$7:$A$106,A15)&gt;1,"Doppelte Anlage",IF(OR(B15="",C15=""),"Kapazitätsangabe fehlt",IF(D15&lt;=0,"Nettokapazität prüfen",""))))</f>
        <v/>
      </c>
    </row>
    <row r="16">
      <c r="A16" s="12" t="n"/>
      <c r="B16" s="15" t="n"/>
      <c r="C16" s="39" t="n"/>
      <c r="D16" s="37">
        <f>IF(A16="","",IF(OR(B16="",C16=""),"",IFERROR(B16*C16,"")))</f>
        <v/>
      </c>
      <c r="E16" s="25">
        <f>IF(A16="","",IF(COUNTIF($A$7:$A$106,A16)&gt;1,"Doppelte Anlage",IF(OR(B16="",C16=""),"Kapazitätsangabe fehlt",IF(D16&lt;=0,"Nettokapazität prüfen",""))))</f>
        <v/>
      </c>
    </row>
    <row r="17">
      <c r="A17" s="12" t="n"/>
      <c r="B17" s="15" t="n"/>
      <c r="C17" s="39" t="n"/>
      <c r="D17" s="35">
        <f>IF(A17="","",IF(OR(B17="",C17=""),"",IFERROR(B17*C17,"")))</f>
        <v/>
      </c>
      <c r="E17" s="21">
        <f>IF(A17="","",IF(COUNTIF($A$7:$A$106,A17)&gt;1,"Doppelte Anlage",IF(OR(B17="",C17=""),"Kapazitätsangabe fehlt",IF(D17&lt;=0,"Nettokapazität prüfen",""))))</f>
        <v/>
      </c>
    </row>
    <row r="18">
      <c r="A18" s="12" t="n"/>
      <c r="B18" s="15" t="n"/>
      <c r="C18" s="39" t="n"/>
      <c r="D18" s="37">
        <f>IF(A18="","",IF(OR(B18="",C18=""),"",IFERROR(B18*C18,"")))</f>
        <v/>
      </c>
      <c r="E18" s="25">
        <f>IF(A18="","",IF(COUNTIF($A$7:$A$106,A18)&gt;1,"Doppelte Anlage",IF(OR(B18="",C18=""),"Kapazitätsangabe fehlt",IF(D18&lt;=0,"Nettokapazität prüfen",""))))</f>
        <v/>
      </c>
    </row>
    <row r="19">
      <c r="A19" s="12" t="n"/>
      <c r="B19" s="15" t="n"/>
      <c r="C19" s="39" t="n"/>
      <c r="D19" s="35">
        <f>IF(A19="","",IF(OR(B19="",C19=""),"",IFERROR(B19*C19,"")))</f>
        <v/>
      </c>
      <c r="E19" s="21">
        <f>IF(A19="","",IF(COUNTIF($A$7:$A$106,A19)&gt;1,"Doppelte Anlage",IF(OR(B19="",C19=""),"Kapazitätsangabe fehlt",IF(D19&lt;=0,"Nettokapazität prüfen",""))))</f>
        <v/>
      </c>
    </row>
    <row r="20">
      <c r="A20" s="12" t="n"/>
      <c r="B20" s="15" t="n"/>
      <c r="C20" s="39" t="n"/>
      <c r="D20" s="37">
        <f>IF(A20="","",IF(OR(B20="",C20=""),"",IFERROR(B20*C20,"")))</f>
        <v/>
      </c>
      <c r="E20" s="25">
        <f>IF(A20="","",IF(COUNTIF($A$7:$A$106,A20)&gt;1,"Doppelte Anlage",IF(OR(B20="",C20=""),"Kapazitätsangabe fehlt",IF(D20&lt;=0,"Nettokapazität prüfen",""))))</f>
        <v/>
      </c>
    </row>
    <row r="21">
      <c r="A21" s="12" t="n"/>
      <c r="B21" s="15" t="n"/>
      <c r="C21" s="39" t="n"/>
      <c r="D21" s="35">
        <f>IF(A21="","",IF(OR(B21="",C21=""),"",IFERROR(B21*C21,"")))</f>
        <v/>
      </c>
      <c r="E21" s="21">
        <f>IF(A21="","",IF(COUNTIF($A$7:$A$106,A21)&gt;1,"Doppelte Anlage",IF(OR(B21="",C21=""),"Kapazitätsangabe fehlt",IF(D21&lt;=0,"Nettokapazität prüfen",""))))</f>
        <v/>
      </c>
    </row>
    <row r="22">
      <c r="A22" s="12" t="n"/>
      <c r="B22" s="15" t="n"/>
      <c r="C22" s="39" t="n"/>
      <c r="D22" s="37">
        <f>IF(A22="","",IF(OR(B22="",C22=""),"",IFERROR(B22*C22,"")))</f>
        <v/>
      </c>
      <c r="E22" s="25">
        <f>IF(A22="","",IF(COUNTIF($A$7:$A$106,A22)&gt;1,"Doppelte Anlage",IF(OR(B22="",C22=""),"Kapazitätsangabe fehlt",IF(D22&lt;=0,"Nettokapazität prüfen",""))))</f>
        <v/>
      </c>
    </row>
    <row r="23">
      <c r="A23" s="12" t="n"/>
      <c r="B23" s="15" t="n"/>
      <c r="C23" s="39" t="n"/>
      <c r="D23" s="35">
        <f>IF(A23="","",IF(OR(B23="",C23=""),"",IFERROR(B23*C23,"")))</f>
        <v/>
      </c>
      <c r="E23" s="21">
        <f>IF(A23="","",IF(COUNTIF($A$7:$A$106,A23)&gt;1,"Doppelte Anlage",IF(OR(B23="",C23=""),"Kapazitätsangabe fehlt",IF(D23&lt;=0,"Nettokapazität prüfen",""))))</f>
        <v/>
      </c>
    </row>
    <row r="24">
      <c r="A24" s="12" t="n"/>
      <c r="B24" s="15" t="n"/>
      <c r="C24" s="39" t="n"/>
      <c r="D24" s="37">
        <f>IF(A24="","",IF(OR(B24="",C24=""),"",IFERROR(B24*C24,"")))</f>
        <v/>
      </c>
      <c r="E24" s="25">
        <f>IF(A24="","",IF(COUNTIF($A$7:$A$106,A24)&gt;1,"Doppelte Anlage",IF(OR(B24="",C24=""),"Kapazitätsangabe fehlt",IF(D24&lt;=0,"Nettokapazität prüfen",""))))</f>
        <v/>
      </c>
    </row>
    <row r="25">
      <c r="A25" s="12" t="n"/>
      <c r="B25" s="15" t="n"/>
      <c r="C25" s="39" t="n"/>
      <c r="D25" s="35">
        <f>IF(A25="","",IF(OR(B25="",C25=""),"",IFERROR(B25*C25,"")))</f>
        <v/>
      </c>
      <c r="E25" s="21">
        <f>IF(A25="","",IF(COUNTIF($A$7:$A$106,A25)&gt;1,"Doppelte Anlage",IF(OR(B25="",C25=""),"Kapazitätsangabe fehlt",IF(D25&lt;=0,"Nettokapazität prüfen",""))))</f>
        <v/>
      </c>
    </row>
    <row r="26">
      <c r="A26" s="12" t="n"/>
      <c r="B26" s="15" t="n"/>
      <c r="C26" s="39" t="n"/>
      <c r="D26" s="37">
        <f>IF(A26="","",IF(OR(B26="",C26=""),"",IFERROR(B26*C26,"")))</f>
        <v/>
      </c>
      <c r="E26" s="25">
        <f>IF(A26="","",IF(COUNTIF($A$7:$A$106,A26)&gt;1,"Doppelte Anlage",IF(OR(B26="",C26=""),"Kapazitätsangabe fehlt",IF(D26&lt;=0,"Nettokapazität prüfen",""))))</f>
        <v/>
      </c>
    </row>
    <row r="27">
      <c r="A27" s="12" t="n"/>
      <c r="B27" s="15" t="n"/>
      <c r="C27" s="39" t="n"/>
      <c r="D27" s="35">
        <f>IF(A27="","",IF(OR(B27="",C27=""),"",IFERROR(B27*C27,"")))</f>
        <v/>
      </c>
      <c r="E27" s="21">
        <f>IF(A27="","",IF(COUNTIF($A$7:$A$106,A27)&gt;1,"Doppelte Anlage",IF(OR(B27="",C27=""),"Kapazitätsangabe fehlt",IF(D27&lt;=0,"Nettokapazität prüfen",""))))</f>
        <v/>
      </c>
    </row>
    <row r="28">
      <c r="A28" s="12" t="n"/>
      <c r="B28" s="15" t="n"/>
      <c r="C28" s="39" t="n"/>
      <c r="D28" s="37">
        <f>IF(A28="","",IF(OR(B28="",C28=""),"",IFERROR(B28*C28,"")))</f>
        <v/>
      </c>
      <c r="E28" s="25">
        <f>IF(A28="","",IF(COUNTIF($A$7:$A$106,A28)&gt;1,"Doppelte Anlage",IF(OR(B28="",C28=""),"Kapazitätsangabe fehlt",IF(D28&lt;=0,"Nettokapazität prüfen",""))))</f>
        <v/>
      </c>
    </row>
    <row r="29">
      <c r="A29" s="12" t="n"/>
      <c r="B29" s="15" t="n"/>
      <c r="C29" s="39" t="n"/>
      <c r="D29" s="35">
        <f>IF(A29="","",IF(OR(B29="",C29=""),"",IFERROR(B29*C29,"")))</f>
        <v/>
      </c>
      <c r="E29" s="21">
        <f>IF(A29="","",IF(COUNTIF($A$7:$A$106,A29)&gt;1,"Doppelte Anlage",IF(OR(B29="",C29=""),"Kapazitätsangabe fehlt",IF(D29&lt;=0,"Nettokapazität prüfen",""))))</f>
        <v/>
      </c>
    </row>
    <row r="30">
      <c r="A30" s="12" t="n"/>
      <c r="B30" s="15" t="n"/>
      <c r="C30" s="39" t="n"/>
      <c r="D30" s="37">
        <f>IF(A30="","",IF(OR(B30="",C30=""),"",IFERROR(B30*C30,"")))</f>
        <v/>
      </c>
      <c r="E30" s="25">
        <f>IF(A30="","",IF(COUNTIF($A$7:$A$106,A30)&gt;1,"Doppelte Anlage",IF(OR(B30="",C30=""),"Kapazitätsangabe fehlt",IF(D30&lt;=0,"Nettokapazität prüfen",""))))</f>
        <v/>
      </c>
    </row>
    <row r="31">
      <c r="A31" s="12" t="n"/>
      <c r="B31" s="15" t="n"/>
      <c r="C31" s="39" t="n"/>
      <c r="D31" s="35">
        <f>IF(A31="","",IF(OR(B31="",C31=""),"",IFERROR(B31*C31,"")))</f>
        <v/>
      </c>
      <c r="E31" s="21">
        <f>IF(A31="","",IF(COUNTIF($A$7:$A$106,A31)&gt;1,"Doppelte Anlage",IF(OR(B31="",C31=""),"Kapazitätsangabe fehlt",IF(D31&lt;=0,"Nettokapazität prüfen",""))))</f>
        <v/>
      </c>
    </row>
    <row r="32">
      <c r="A32" s="12" t="n"/>
      <c r="B32" s="15" t="n"/>
      <c r="C32" s="39" t="n"/>
      <c r="D32" s="37">
        <f>IF(A32="","",IF(OR(B32="",C32=""),"",IFERROR(B32*C32,"")))</f>
        <v/>
      </c>
      <c r="E32" s="25">
        <f>IF(A32="","",IF(COUNTIF($A$7:$A$106,A32)&gt;1,"Doppelte Anlage",IF(OR(B32="",C32=""),"Kapazitätsangabe fehlt",IF(D32&lt;=0,"Nettokapazität prüfen",""))))</f>
        <v/>
      </c>
    </row>
    <row r="33">
      <c r="A33" s="12" t="n"/>
      <c r="B33" s="15" t="n"/>
      <c r="C33" s="39" t="n"/>
      <c r="D33" s="35">
        <f>IF(A33="","",IF(OR(B33="",C33=""),"",IFERROR(B33*C33,"")))</f>
        <v/>
      </c>
      <c r="E33" s="21">
        <f>IF(A33="","",IF(COUNTIF($A$7:$A$106,A33)&gt;1,"Doppelte Anlage",IF(OR(B33="",C33=""),"Kapazitätsangabe fehlt",IF(D33&lt;=0,"Nettokapazität prüfen",""))))</f>
        <v/>
      </c>
    </row>
    <row r="34">
      <c r="A34" s="12" t="n"/>
      <c r="B34" s="15" t="n"/>
      <c r="C34" s="39" t="n"/>
      <c r="D34" s="37">
        <f>IF(A34="","",IF(OR(B34="",C34=""),"",IFERROR(B34*C34,"")))</f>
        <v/>
      </c>
      <c r="E34" s="25">
        <f>IF(A34="","",IF(COUNTIF($A$7:$A$106,A34)&gt;1,"Doppelte Anlage",IF(OR(B34="",C34=""),"Kapazitätsangabe fehlt",IF(D34&lt;=0,"Nettokapazität prüfen",""))))</f>
        <v/>
      </c>
    </row>
    <row r="35">
      <c r="A35" s="12" t="n"/>
      <c r="B35" s="15" t="n"/>
      <c r="C35" s="39" t="n"/>
      <c r="D35" s="35">
        <f>IF(A35="","",IF(OR(B35="",C35=""),"",IFERROR(B35*C35,"")))</f>
        <v/>
      </c>
      <c r="E35" s="21">
        <f>IF(A35="","",IF(COUNTIF($A$7:$A$106,A35)&gt;1,"Doppelte Anlage",IF(OR(B35="",C35=""),"Kapazitätsangabe fehlt",IF(D35&lt;=0,"Nettokapazität prüfen",""))))</f>
        <v/>
      </c>
    </row>
    <row r="36">
      <c r="A36" s="12" t="n"/>
      <c r="B36" s="15" t="n"/>
      <c r="C36" s="39" t="n"/>
      <c r="D36" s="37">
        <f>IF(A36="","",IF(OR(B36="",C36=""),"",IFERROR(B36*C36,"")))</f>
        <v/>
      </c>
      <c r="E36" s="25">
        <f>IF(A36="","",IF(COUNTIF($A$7:$A$106,A36)&gt;1,"Doppelte Anlage",IF(OR(B36="",C36=""),"Kapazitätsangabe fehlt",IF(D36&lt;=0,"Nettokapazität prüfen",""))))</f>
        <v/>
      </c>
    </row>
    <row r="37">
      <c r="A37" s="12" t="n"/>
      <c r="B37" s="15" t="n"/>
      <c r="C37" s="39" t="n"/>
      <c r="D37" s="35">
        <f>IF(A37="","",IF(OR(B37="",C37=""),"",IFERROR(B37*C37,"")))</f>
        <v/>
      </c>
      <c r="E37" s="21">
        <f>IF(A37="","",IF(COUNTIF($A$7:$A$106,A37)&gt;1,"Doppelte Anlage",IF(OR(B37="",C37=""),"Kapazitätsangabe fehlt",IF(D37&lt;=0,"Nettokapazität prüfen",""))))</f>
        <v/>
      </c>
    </row>
    <row r="38">
      <c r="A38" s="12" t="n"/>
      <c r="B38" s="15" t="n"/>
      <c r="C38" s="39" t="n"/>
      <c r="D38" s="37">
        <f>IF(A38="","",IF(OR(B38="",C38=""),"",IFERROR(B38*C38,"")))</f>
        <v/>
      </c>
      <c r="E38" s="25">
        <f>IF(A38="","",IF(COUNTIF($A$7:$A$106,A38)&gt;1,"Doppelte Anlage",IF(OR(B38="",C38=""),"Kapazitätsangabe fehlt",IF(D38&lt;=0,"Nettokapazität prüfen",""))))</f>
        <v/>
      </c>
    </row>
    <row r="39">
      <c r="A39" s="12" t="n"/>
      <c r="B39" s="15" t="n"/>
      <c r="C39" s="39" t="n"/>
      <c r="D39" s="35">
        <f>IF(A39="","",IF(OR(B39="",C39=""),"",IFERROR(B39*C39,"")))</f>
        <v/>
      </c>
      <c r="E39" s="21">
        <f>IF(A39="","",IF(COUNTIF($A$7:$A$106,A39)&gt;1,"Doppelte Anlage",IF(OR(B39="",C39=""),"Kapazitätsangabe fehlt",IF(D39&lt;=0,"Nettokapazität prüfen",""))))</f>
        <v/>
      </c>
    </row>
    <row r="40">
      <c r="A40" s="12" t="n"/>
      <c r="B40" s="15" t="n"/>
      <c r="C40" s="39" t="n"/>
      <c r="D40" s="37">
        <f>IF(A40="","",IF(OR(B40="",C40=""),"",IFERROR(B40*C40,"")))</f>
        <v/>
      </c>
      <c r="E40" s="25">
        <f>IF(A40="","",IF(COUNTIF($A$7:$A$106,A40)&gt;1,"Doppelte Anlage",IF(OR(B40="",C40=""),"Kapazitätsangabe fehlt",IF(D40&lt;=0,"Nettokapazität prüfen",""))))</f>
        <v/>
      </c>
    </row>
    <row r="41">
      <c r="A41" s="12" t="n"/>
      <c r="B41" s="15" t="n"/>
      <c r="C41" s="39" t="n"/>
      <c r="D41" s="35">
        <f>IF(A41="","",IF(OR(B41="",C41=""),"",IFERROR(B41*C41,"")))</f>
        <v/>
      </c>
      <c r="E41" s="21">
        <f>IF(A41="","",IF(COUNTIF($A$7:$A$106,A41)&gt;1,"Doppelte Anlage",IF(OR(B41="",C41=""),"Kapazitätsangabe fehlt",IF(D41&lt;=0,"Nettokapazität prüfen",""))))</f>
        <v/>
      </c>
    </row>
    <row r="42">
      <c r="A42" s="12" t="n"/>
      <c r="B42" s="15" t="n"/>
      <c r="C42" s="39" t="n"/>
      <c r="D42" s="37">
        <f>IF(A42="","",IF(OR(B42="",C42=""),"",IFERROR(B42*C42,"")))</f>
        <v/>
      </c>
      <c r="E42" s="25">
        <f>IF(A42="","",IF(COUNTIF($A$7:$A$106,A42)&gt;1,"Doppelte Anlage",IF(OR(B42="",C42=""),"Kapazitätsangabe fehlt",IF(D42&lt;=0,"Nettokapazität prüfen",""))))</f>
        <v/>
      </c>
    </row>
    <row r="43">
      <c r="A43" s="12" t="n"/>
      <c r="B43" s="15" t="n"/>
      <c r="C43" s="39" t="n"/>
      <c r="D43" s="35">
        <f>IF(A43="","",IF(OR(B43="",C43=""),"",IFERROR(B43*C43,"")))</f>
        <v/>
      </c>
      <c r="E43" s="21">
        <f>IF(A43="","",IF(COUNTIF($A$7:$A$106,A43)&gt;1,"Doppelte Anlage",IF(OR(B43="",C43=""),"Kapazitätsangabe fehlt",IF(D43&lt;=0,"Nettokapazität prüfen",""))))</f>
        <v/>
      </c>
    </row>
    <row r="44">
      <c r="A44" s="12" t="n"/>
      <c r="B44" s="15" t="n"/>
      <c r="C44" s="39" t="n"/>
      <c r="D44" s="37">
        <f>IF(A44="","",IF(OR(B44="",C44=""),"",IFERROR(B44*C44,"")))</f>
        <v/>
      </c>
      <c r="E44" s="25">
        <f>IF(A44="","",IF(COUNTIF($A$7:$A$106,A44)&gt;1,"Doppelte Anlage",IF(OR(B44="",C44=""),"Kapazitätsangabe fehlt",IF(D44&lt;=0,"Nettokapazität prüfen",""))))</f>
        <v/>
      </c>
    </row>
    <row r="45">
      <c r="A45" s="12" t="n"/>
      <c r="B45" s="15" t="n"/>
      <c r="C45" s="39" t="n"/>
      <c r="D45" s="35">
        <f>IF(A45="","",IF(OR(B45="",C45=""),"",IFERROR(B45*C45,"")))</f>
        <v/>
      </c>
      <c r="E45" s="21">
        <f>IF(A45="","",IF(COUNTIF($A$7:$A$106,A45)&gt;1,"Doppelte Anlage",IF(OR(B45="",C45=""),"Kapazitätsangabe fehlt",IF(D45&lt;=0,"Nettokapazität prüfen",""))))</f>
        <v/>
      </c>
    </row>
    <row r="46">
      <c r="A46" s="12" t="n"/>
      <c r="B46" s="15" t="n"/>
      <c r="C46" s="39" t="n"/>
      <c r="D46" s="37">
        <f>IF(A46="","",IF(OR(B46="",C46=""),"",IFERROR(B46*C46,"")))</f>
        <v/>
      </c>
      <c r="E46" s="25">
        <f>IF(A46="","",IF(COUNTIF($A$7:$A$106,A46)&gt;1,"Doppelte Anlage",IF(OR(B46="",C46=""),"Kapazitätsangabe fehlt",IF(D46&lt;=0,"Nettokapazität prüfen",""))))</f>
        <v/>
      </c>
    </row>
    <row r="47">
      <c r="A47" s="12" t="n"/>
      <c r="B47" s="15" t="n"/>
      <c r="C47" s="39" t="n"/>
      <c r="D47" s="35">
        <f>IF(A47="","",IF(OR(B47="",C47=""),"",IFERROR(B47*C47,"")))</f>
        <v/>
      </c>
      <c r="E47" s="21">
        <f>IF(A47="","",IF(COUNTIF($A$7:$A$106,A47)&gt;1,"Doppelte Anlage",IF(OR(B47="",C47=""),"Kapazitätsangabe fehlt",IF(D47&lt;=0,"Nettokapazität prüfen",""))))</f>
        <v/>
      </c>
    </row>
    <row r="48">
      <c r="A48" s="12" t="n"/>
      <c r="B48" s="15" t="n"/>
      <c r="C48" s="39" t="n"/>
      <c r="D48" s="37">
        <f>IF(A48="","",IF(OR(B48="",C48=""),"",IFERROR(B48*C48,"")))</f>
        <v/>
      </c>
      <c r="E48" s="25">
        <f>IF(A48="","",IF(COUNTIF($A$7:$A$106,A48)&gt;1,"Doppelte Anlage",IF(OR(B48="",C48=""),"Kapazitätsangabe fehlt",IF(D48&lt;=0,"Nettokapazität prüfen",""))))</f>
        <v/>
      </c>
    </row>
    <row r="49">
      <c r="A49" s="12" t="n"/>
      <c r="B49" s="15" t="n"/>
      <c r="C49" s="39" t="n"/>
      <c r="D49" s="35">
        <f>IF(A49="","",IF(OR(B49="",C49=""),"",IFERROR(B49*C49,"")))</f>
        <v/>
      </c>
      <c r="E49" s="21">
        <f>IF(A49="","",IF(COUNTIF($A$7:$A$106,A49)&gt;1,"Doppelte Anlage",IF(OR(B49="",C49=""),"Kapazitätsangabe fehlt",IF(D49&lt;=0,"Nettokapazität prüfen",""))))</f>
        <v/>
      </c>
    </row>
    <row r="50">
      <c r="A50" s="12" t="n"/>
      <c r="B50" s="15" t="n"/>
      <c r="C50" s="39" t="n"/>
      <c r="D50" s="37">
        <f>IF(A50="","",IF(OR(B50="",C50=""),"",IFERROR(B50*C50,"")))</f>
        <v/>
      </c>
      <c r="E50" s="25">
        <f>IF(A50="","",IF(COUNTIF($A$7:$A$106,A50)&gt;1,"Doppelte Anlage",IF(OR(B50="",C50=""),"Kapazitätsangabe fehlt",IF(D50&lt;=0,"Nettokapazität prüfen",""))))</f>
        <v/>
      </c>
    </row>
    <row r="51">
      <c r="A51" s="12" t="n"/>
      <c r="B51" s="15" t="n"/>
      <c r="C51" s="39" t="n"/>
      <c r="D51" s="35">
        <f>IF(A51="","",IF(OR(B51="",C51=""),"",IFERROR(B51*C51,"")))</f>
        <v/>
      </c>
      <c r="E51" s="21">
        <f>IF(A51="","",IF(COUNTIF($A$7:$A$106,A51)&gt;1,"Doppelte Anlage",IF(OR(B51="",C51=""),"Kapazitätsangabe fehlt",IF(D51&lt;=0,"Nettokapazität prüfen",""))))</f>
        <v/>
      </c>
    </row>
    <row r="52">
      <c r="A52" s="12" t="n"/>
      <c r="B52" s="15" t="n"/>
      <c r="C52" s="39" t="n"/>
      <c r="D52" s="37">
        <f>IF(A52="","",IF(OR(B52="",C52=""),"",IFERROR(B52*C52,"")))</f>
        <v/>
      </c>
      <c r="E52" s="25">
        <f>IF(A52="","",IF(COUNTIF($A$7:$A$106,A52)&gt;1,"Doppelte Anlage",IF(OR(B52="",C52=""),"Kapazitätsangabe fehlt",IF(D52&lt;=0,"Nettokapazität prüfen",""))))</f>
        <v/>
      </c>
    </row>
    <row r="53">
      <c r="A53" s="12" t="n"/>
      <c r="B53" s="15" t="n"/>
      <c r="C53" s="39" t="n"/>
      <c r="D53" s="35">
        <f>IF(A53="","",IF(OR(B53="",C53=""),"",IFERROR(B53*C53,"")))</f>
        <v/>
      </c>
      <c r="E53" s="21">
        <f>IF(A53="","",IF(COUNTIF($A$7:$A$106,A53)&gt;1,"Doppelte Anlage",IF(OR(B53="",C53=""),"Kapazitätsangabe fehlt",IF(D53&lt;=0,"Nettokapazität prüfen",""))))</f>
        <v/>
      </c>
    </row>
    <row r="54">
      <c r="A54" s="12" t="n"/>
      <c r="B54" s="15" t="n"/>
      <c r="C54" s="39" t="n"/>
      <c r="D54" s="37">
        <f>IF(A54="","",IF(OR(B54="",C54=""),"",IFERROR(B54*C54,"")))</f>
        <v/>
      </c>
      <c r="E54" s="25">
        <f>IF(A54="","",IF(COUNTIF($A$7:$A$106,A54)&gt;1,"Doppelte Anlage",IF(OR(B54="",C54=""),"Kapazitätsangabe fehlt",IF(D54&lt;=0,"Nettokapazität prüfen",""))))</f>
        <v/>
      </c>
    </row>
    <row r="55">
      <c r="A55" s="12" t="n"/>
      <c r="B55" s="15" t="n"/>
      <c r="C55" s="39" t="n"/>
      <c r="D55" s="35">
        <f>IF(A55="","",IF(OR(B55="",C55=""),"",IFERROR(B55*C55,"")))</f>
        <v/>
      </c>
      <c r="E55" s="21">
        <f>IF(A55="","",IF(COUNTIF($A$7:$A$106,A55)&gt;1,"Doppelte Anlage",IF(OR(B55="",C55=""),"Kapazitätsangabe fehlt",IF(D55&lt;=0,"Nettokapazität prüfen",""))))</f>
        <v/>
      </c>
    </row>
    <row r="56">
      <c r="A56" s="12" t="n"/>
      <c r="B56" s="15" t="n"/>
      <c r="C56" s="39" t="n"/>
      <c r="D56" s="37">
        <f>IF(A56="","",IF(OR(B56="",C56=""),"",IFERROR(B56*C56,"")))</f>
        <v/>
      </c>
      <c r="E56" s="25">
        <f>IF(A56="","",IF(COUNTIF($A$7:$A$106,A56)&gt;1,"Doppelte Anlage",IF(OR(B56="",C56=""),"Kapazitätsangabe fehlt",IF(D56&lt;=0,"Nettokapazität prüfen",""))))</f>
        <v/>
      </c>
    </row>
    <row r="57">
      <c r="A57" s="12" t="n"/>
      <c r="B57" s="15" t="n"/>
      <c r="C57" s="39" t="n"/>
      <c r="D57" s="35">
        <f>IF(A57="","",IF(OR(B57="",C57=""),"",IFERROR(B57*C57,"")))</f>
        <v/>
      </c>
      <c r="E57" s="21">
        <f>IF(A57="","",IF(COUNTIF($A$7:$A$106,A57)&gt;1,"Doppelte Anlage",IF(OR(B57="",C57=""),"Kapazitätsangabe fehlt",IF(D57&lt;=0,"Nettokapazität prüfen",""))))</f>
        <v/>
      </c>
    </row>
    <row r="58">
      <c r="A58" s="12" t="n"/>
      <c r="B58" s="15" t="n"/>
      <c r="C58" s="39" t="n"/>
      <c r="D58" s="37">
        <f>IF(A58="","",IF(OR(B58="",C58=""),"",IFERROR(B58*C58,"")))</f>
        <v/>
      </c>
      <c r="E58" s="25">
        <f>IF(A58="","",IF(COUNTIF($A$7:$A$106,A58)&gt;1,"Doppelte Anlage",IF(OR(B58="",C58=""),"Kapazitätsangabe fehlt",IF(D58&lt;=0,"Nettokapazität prüfen",""))))</f>
        <v/>
      </c>
    </row>
    <row r="59">
      <c r="A59" s="12" t="n"/>
      <c r="B59" s="15" t="n"/>
      <c r="C59" s="39" t="n"/>
      <c r="D59" s="35">
        <f>IF(A59="","",IF(OR(B59="",C59=""),"",IFERROR(B59*C59,"")))</f>
        <v/>
      </c>
      <c r="E59" s="21">
        <f>IF(A59="","",IF(COUNTIF($A$7:$A$106,A59)&gt;1,"Doppelte Anlage",IF(OR(B59="",C59=""),"Kapazitätsangabe fehlt",IF(D59&lt;=0,"Nettokapazität prüfen",""))))</f>
        <v/>
      </c>
    </row>
    <row r="60">
      <c r="A60" s="12" t="n"/>
      <c r="B60" s="15" t="n"/>
      <c r="C60" s="39" t="n"/>
      <c r="D60" s="37">
        <f>IF(A60="","",IF(OR(B60="",C60=""),"",IFERROR(B60*C60,"")))</f>
        <v/>
      </c>
      <c r="E60" s="25">
        <f>IF(A60="","",IF(COUNTIF($A$7:$A$106,A60)&gt;1,"Doppelte Anlage",IF(OR(B60="",C60=""),"Kapazitätsangabe fehlt",IF(D60&lt;=0,"Nettokapazität prüfen",""))))</f>
        <v/>
      </c>
    </row>
    <row r="61">
      <c r="A61" s="12" t="n"/>
      <c r="B61" s="15" t="n"/>
      <c r="C61" s="39" t="n"/>
      <c r="D61" s="35">
        <f>IF(A61="","",IF(OR(B61="",C61=""),"",IFERROR(B61*C61,"")))</f>
        <v/>
      </c>
      <c r="E61" s="21">
        <f>IF(A61="","",IF(COUNTIF($A$7:$A$106,A61)&gt;1,"Doppelte Anlage",IF(OR(B61="",C61=""),"Kapazitätsangabe fehlt",IF(D61&lt;=0,"Nettokapazität prüfen",""))))</f>
        <v/>
      </c>
    </row>
    <row r="62">
      <c r="A62" s="12" t="n"/>
      <c r="B62" s="15" t="n"/>
      <c r="C62" s="39" t="n"/>
      <c r="D62" s="37">
        <f>IF(A62="","",IF(OR(B62="",C62=""),"",IFERROR(B62*C62,"")))</f>
        <v/>
      </c>
      <c r="E62" s="25">
        <f>IF(A62="","",IF(COUNTIF($A$7:$A$106,A62)&gt;1,"Doppelte Anlage",IF(OR(B62="",C62=""),"Kapazitätsangabe fehlt",IF(D62&lt;=0,"Nettokapazität prüfen",""))))</f>
        <v/>
      </c>
    </row>
    <row r="63">
      <c r="A63" s="12" t="n"/>
      <c r="B63" s="15" t="n"/>
      <c r="C63" s="39" t="n"/>
      <c r="D63" s="35">
        <f>IF(A63="","",IF(OR(B63="",C63=""),"",IFERROR(B63*C63,"")))</f>
        <v/>
      </c>
      <c r="E63" s="21">
        <f>IF(A63="","",IF(COUNTIF($A$7:$A$106,A63)&gt;1,"Doppelte Anlage",IF(OR(B63="",C63=""),"Kapazitätsangabe fehlt",IF(D63&lt;=0,"Nettokapazität prüfen",""))))</f>
        <v/>
      </c>
    </row>
    <row r="64">
      <c r="A64" s="12" t="n"/>
      <c r="B64" s="15" t="n"/>
      <c r="C64" s="39" t="n"/>
      <c r="D64" s="37">
        <f>IF(A64="","",IF(OR(B64="",C64=""),"",IFERROR(B64*C64,"")))</f>
        <v/>
      </c>
      <c r="E64" s="25">
        <f>IF(A64="","",IF(COUNTIF($A$7:$A$106,A64)&gt;1,"Doppelte Anlage",IF(OR(B64="",C64=""),"Kapazitätsangabe fehlt",IF(D64&lt;=0,"Nettokapazität prüfen",""))))</f>
        <v/>
      </c>
    </row>
    <row r="65">
      <c r="A65" s="12" t="n"/>
      <c r="B65" s="15" t="n"/>
      <c r="C65" s="39" t="n"/>
      <c r="D65" s="35">
        <f>IF(A65="","",IF(OR(B65="",C65=""),"",IFERROR(B65*C65,"")))</f>
        <v/>
      </c>
      <c r="E65" s="21">
        <f>IF(A65="","",IF(COUNTIF($A$7:$A$106,A65)&gt;1,"Doppelte Anlage",IF(OR(B65="",C65=""),"Kapazitätsangabe fehlt",IF(D65&lt;=0,"Nettokapazität prüfen",""))))</f>
        <v/>
      </c>
    </row>
    <row r="66">
      <c r="A66" s="12" t="n"/>
      <c r="B66" s="15" t="n"/>
      <c r="C66" s="39" t="n"/>
      <c r="D66" s="37">
        <f>IF(A66="","",IF(OR(B66="",C66=""),"",IFERROR(B66*C66,"")))</f>
        <v/>
      </c>
      <c r="E66" s="25">
        <f>IF(A66="","",IF(COUNTIF($A$7:$A$106,A66)&gt;1,"Doppelte Anlage",IF(OR(B66="",C66=""),"Kapazitätsangabe fehlt",IF(D66&lt;=0,"Nettokapazität prüfen",""))))</f>
        <v/>
      </c>
    </row>
    <row r="67">
      <c r="A67" s="12" t="n"/>
      <c r="B67" s="15" t="n"/>
      <c r="C67" s="39" t="n"/>
      <c r="D67" s="35">
        <f>IF(A67="","",IF(OR(B67="",C67=""),"",IFERROR(B67*C67,"")))</f>
        <v/>
      </c>
      <c r="E67" s="21">
        <f>IF(A67="","",IF(COUNTIF($A$7:$A$106,A67)&gt;1,"Doppelte Anlage",IF(OR(B67="",C67=""),"Kapazitätsangabe fehlt",IF(D67&lt;=0,"Nettokapazität prüfen",""))))</f>
        <v/>
      </c>
    </row>
    <row r="68">
      <c r="A68" s="12" t="n"/>
      <c r="B68" s="15" t="n"/>
      <c r="C68" s="39" t="n"/>
      <c r="D68" s="37">
        <f>IF(A68="","",IF(OR(B68="",C68=""),"",IFERROR(B68*C68,"")))</f>
        <v/>
      </c>
      <c r="E68" s="25">
        <f>IF(A68="","",IF(COUNTIF($A$7:$A$106,A68)&gt;1,"Doppelte Anlage",IF(OR(B68="",C68=""),"Kapazitätsangabe fehlt",IF(D68&lt;=0,"Nettokapazität prüfen",""))))</f>
        <v/>
      </c>
    </row>
    <row r="69">
      <c r="A69" s="12" t="n"/>
      <c r="B69" s="15" t="n"/>
      <c r="C69" s="39" t="n"/>
      <c r="D69" s="35">
        <f>IF(A69="","",IF(OR(B69="",C69=""),"",IFERROR(B69*C69,"")))</f>
        <v/>
      </c>
      <c r="E69" s="21">
        <f>IF(A69="","",IF(COUNTIF($A$7:$A$106,A69)&gt;1,"Doppelte Anlage",IF(OR(B69="",C69=""),"Kapazitätsangabe fehlt",IF(D69&lt;=0,"Nettokapazität prüfen",""))))</f>
        <v/>
      </c>
    </row>
    <row r="70">
      <c r="A70" s="12" t="n"/>
      <c r="B70" s="15" t="n"/>
      <c r="C70" s="39" t="n"/>
      <c r="D70" s="37">
        <f>IF(A70="","",IF(OR(B70="",C70=""),"",IFERROR(B70*C70,"")))</f>
        <v/>
      </c>
      <c r="E70" s="25">
        <f>IF(A70="","",IF(COUNTIF($A$7:$A$106,A70)&gt;1,"Doppelte Anlage",IF(OR(B70="",C70=""),"Kapazitätsangabe fehlt",IF(D70&lt;=0,"Nettokapazität prüfen",""))))</f>
        <v/>
      </c>
    </row>
    <row r="71">
      <c r="A71" s="12" t="n"/>
      <c r="B71" s="15" t="n"/>
      <c r="C71" s="39" t="n"/>
      <c r="D71" s="35">
        <f>IF(A71="","",IF(OR(B71="",C71=""),"",IFERROR(B71*C71,"")))</f>
        <v/>
      </c>
      <c r="E71" s="21">
        <f>IF(A71="","",IF(COUNTIF($A$7:$A$106,A71)&gt;1,"Doppelte Anlage",IF(OR(B71="",C71=""),"Kapazitätsangabe fehlt",IF(D71&lt;=0,"Nettokapazität prüfen",""))))</f>
        <v/>
      </c>
    </row>
    <row r="72">
      <c r="A72" s="12" t="n"/>
      <c r="B72" s="15" t="n"/>
      <c r="C72" s="39" t="n"/>
      <c r="D72" s="37">
        <f>IF(A72="","",IF(OR(B72="",C72=""),"",IFERROR(B72*C72,"")))</f>
        <v/>
      </c>
      <c r="E72" s="25">
        <f>IF(A72="","",IF(COUNTIF($A$7:$A$106,A72)&gt;1,"Doppelte Anlage",IF(OR(B72="",C72=""),"Kapazitätsangabe fehlt",IF(D72&lt;=0,"Nettokapazität prüfen",""))))</f>
        <v/>
      </c>
    </row>
    <row r="73">
      <c r="A73" s="12" t="n"/>
      <c r="B73" s="15" t="n"/>
      <c r="C73" s="39" t="n"/>
      <c r="D73" s="35">
        <f>IF(A73="","",IF(OR(B73="",C73=""),"",IFERROR(B73*C73,"")))</f>
        <v/>
      </c>
      <c r="E73" s="21">
        <f>IF(A73="","",IF(COUNTIF($A$7:$A$106,A73)&gt;1,"Doppelte Anlage",IF(OR(B73="",C73=""),"Kapazitätsangabe fehlt",IF(D73&lt;=0,"Nettokapazität prüfen",""))))</f>
        <v/>
      </c>
    </row>
    <row r="74">
      <c r="A74" s="12" t="n"/>
      <c r="B74" s="15" t="n"/>
      <c r="C74" s="39" t="n"/>
      <c r="D74" s="37">
        <f>IF(A74="","",IF(OR(B74="",C74=""),"",IFERROR(B74*C74,"")))</f>
        <v/>
      </c>
      <c r="E74" s="25">
        <f>IF(A74="","",IF(COUNTIF($A$7:$A$106,A74)&gt;1,"Doppelte Anlage",IF(OR(B74="",C74=""),"Kapazitätsangabe fehlt",IF(D74&lt;=0,"Nettokapazität prüfen",""))))</f>
        <v/>
      </c>
    </row>
    <row r="75">
      <c r="A75" s="12" t="n"/>
      <c r="B75" s="15" t="n"/>
      <c r="C75" s="39" t="n"/>
      <c r="D75" s="35">
        <f>IF(A75="","",IF(OR(B75="",C75=""),"",IFERROR(B75*C75,"")))</f>
        <v/>
      </c>
      <c r="E75" s="21">
        <f>IF(A75="","",IF(COUNTIF($A$7:$A$106,A75)&gt;1,"Doppelte Anlage",IF(OR(B75="",C75=""),"Kapazitätsangabe fehlt",IF(D75&lt;=0,"Nettokapazität prüfen",""))))</f>
        <v/>
      </c>
    </row>
    <row r="76">
      <c r="A76" s="12" t="n"/>
      <c r="B76" s="15" t="n"/>
      <c r="C76" s="39" t="n"/>
      <c r="D76" s="37">
        <f>IF(A76="","",IF(OR(B76="",C76=""),"",IFERROR(B76*C76,"")))</f>
        <v/>
      </c>
      <c r="E76" s="25">
        <f>IF(A76="","",IF(COUNTIF($A$7:$A$106,A76)&gt;1,"Doppelte Anlage",IF(OR(B76="",C76=""),"Kapazitätsangabe fehlt",IF(D76&lt;=0,"Nettokapazität prüfen",""))))</f>
        <v/>
      </c>
    </row>
    <row r="77">
      <c r="A77" s="12" t="n"/>
      <c r="B77" s="15" t="n"/>
      <c r="C77" s="39" t="n"/>
      <c r="D77" s="35">
        <f>IF(A77="","",IF(OR(B77="",C77=""),"",IFERROR(B77*C77,"")))</f>
        <v/>
      </c>
      <c r="E77" s="21">
        <f>IF(A77="","",IF(COUNTIF($A$7:$A$106,A77)&gt;1,"Doppelte Anlage",IF(OR(B77="",C77=""),"Kapazitätsangabe fehlt",IF(D77&lt;=0,"Nettokapazität prüfen",""))))</f>
        <v/>
      </c>
    </row>
    <row r="78">
      <c r="A78" s="12" t="n"/>
      <c r="B78" s="15" t="n"/>
      <c r="C78" s="39" t="n"/>
      <c r="D78" s="37">
        <f>IF(A78="","",IF(OR(B78="",C78=""),"",IFERROR(B78*C78,"")))</f>
        <v/>
      </c>
      <c r="E78" s="25">
        <f>IF(A78="","",IF(COUNTIF($A$7:$A$106,A78)&gt;1,"Doppelte Anlage",IF(OR(B78="",C78=""),"Kapazitätsangabe fehlt",IF(D78&lt;=0,"Nettokapazität prüfen",""))))</f>
        <v/>
      </c>
    </row>
    <row r="79">
      <c r="A79" s="12" t="n"/>
      <c r="B79" s="15" t="n"/>
      <c r="C79" s="39" t="n"/>
      <c r="D79" s="35">
        <f>IF(A79="","",IF(OR(B79="",C79=""),"",IFERROR(B79*C79,"")))</f>
        <v/>
      </c>
      <c r="E79" s="21">
        <f>IF(A79="","",IF(COUNTIF($A$7:$A$106,A79)&gt;1,"Doppelte Anlage",IF(OR(B79="",C79=""),"Kapazitätsangabe fehlt",IF(D79&lt;=0,"Nettokapazität prüfen",""))))</f>
        <v/>
      </c>
    </row>
    <row r="80">
      <c r="A80" s="12" t="n"/>
      <c r="B80" s="15" t="n"/>
      <c r="C80" s="39" t="n"/>
      <c r="D80" s="37">
        <f>IF(A80="","",IF(OR(B80="",C80=""),"",IFERROR(B80*C80,"")))</f>
        <v/>
      </c>
      <c r="E80" s="25">
        <f>IF(A80="","",IF(COUNTIF($A$7:$A$106,A80)&gt;1,"Doppelte Anlage",IF(OR(B80="",C80=""),"Kapazitätsangabe fehlt",IF(D80&lt;=0,"Nettokapazität prüfen",""))))</f>
        <v/>
      </c>
    </row>
    <row r="81">
      <c r="A81" s="12" t="n"/>
      <c r="B81" s="15" t="n"/>
      <c r="C81" s="39" t="n"/>
      <c r="D81" s="35">
        <f>IF(A81="","",IF(OR(B81="",C81=""),"",IFERROR(B81*C81,"")))</f>
        <v/>
      </c>
      <c r="E81" s="21">
        <f>IF(A81="","",IF(COUNTIF($A$7:$A$106,A81)&gt;1,"Doppelte Anlage",IF(OR(B81="",C81=""),"Kapazitätsangabe fehlt",IF(D81&lt;=0,"Nettokapazität prüfen",""))))</f>
        <v/>
      </c>
    </row>
    <row r="82">
      <c r="A82" s="12" t="n"/>
      <c r="B82" s="15" t="n"/>
      <c r="C82" s="39" t="n"/>
      <c r="D82" s="37">
        <f>IF(A82="","",IF(OR(B82="",C82=""),"",IFERROR(B82*C82,"")))</f>
        <v/>
      </c>
      <c r="E82" s="25">
        <f>IF(A82="","",IF(COUNTIF($A$7:$A$106,A82)&gt;1,"Doppelte Anlage",IF(OR(B82="",C82=""),"Kapazitätsangabe fehlt",IF(D82&lt;=0,"Nettokapazität prüfen",""))))</f>
        <v/>
      </c>
    </row>
    <row r="83">
      <c r="A83" s="12" t="n"/>
      <c r="B83" s="15" t="n"/>
      <c r="C83" s="39" t="n"/>
      <c r="D83" s="35">
        <f>IF(A83="","",IF(OR(B83="",C83=""),"",IFERROR(B83*C83,"")))</f>
        <v/>
      </c>
      <c r="E83" s="21">
        <f>IF(A83="","",IF(COUNTIF($A$7:$A$106,A83)&gt;1,"Doppelte Anlage",IF(OR(B83="",C83=""),"Kapazitätsangabe fehlt",IF(D83&lt;=0,"Nettokapazität prüfen",""))))</f>
        <v/>
      </c>
    </row>
    <row r="84">
      <c r="A84" s="12" t="n"/>
      <c r="B84" s="15" t="n"/>
      <c r="C84" s="39" t="n"/>
      <c r="D84" s="37">
        <f>IF(A84="","",IF(OR(B84="",C84=""),"",IFERROR(B84*C84,"")))</f>
        <v/>
      </c>
      <c r="E84" s="25">
        <f>IF(A84="","",IF(COUNTIF($A$7:$A$106,A84)&gt;1,"Doppelte Anlage",IF(OR(B84="",C84=""),"Kapazitätsangabe fehlt",IF(D84&lt;=0,"Nettokapazität prüfen",""))))</f>
        <v/>
      </c>
    </row>
    <row r="85">
      <c r="A85" s="12" t="n"/>
      <c r="B85" s="15" t="n"/>
      <c r="C85" s="39" t="n"/>
      <c r="D85" s="35">
        <f>IF(A85="","",IF(OR(B85="",C85=""),"",IFERROR(B85*C85,"")))</f>
        <v/>
      </c>
      <c r="E85" s="21">
        <f>IF(A85="","",IF(COUNTIF($A$7:$A$106,A85)&gt;1,"Doppelte Anlage",IF(OR(B85="",C85=""),"Kapazitätsangabe fehlt",IF(D85&lt;=0,"Nettokapazität prüfen",""))))</f>
        <v/>
      </c>
    </row>
    <row r="86">
      <c r="A86" s="12" t="n"/>
      <c r="B86" s="15" t="n"/>
      <c r="C86" s="39" t="n"/>
      <c r="D86" s="37">
        <f>IF(A86="","",IF(OR(B86="",C86=""),"",IFERROR(B86*C86,"")))</f>
        <v/>
      </c>
      <c r="E86" s="25">
        <f>IF(A86="","",IF(COUNTIF($A$7:$A$106,A86)&gt;1,"Doppelte Anlage",IF(OR(B86="",C86=""),"Kapazitätsangabe fehlt",IF(D86&lt;=0,"Nettokapazität prüfen",""))))</f>
        <v/>
      </c>
    </row>
    <row r="87">
      <c r="A87" s="12" t="n"/>
      <c r="B87" s="15" t="n"/>
      <c r="C87" s="39" t="n"/>
      <c r="D87" s="35">
        <f>IF(A87="","",IF(OR(B87="",C87=""),"",IFERROR(B87*C87,"")))</f>
        <v/>
      </c>
      <c r="E87" s="21">
        <f>IF(A87="","",IF(COUNTIF($A$7:$A$106,A87)&gt;1,"Doppelte Anlage",IF(OR(B87="",C87=""),"Kapazitätsangabe fehlt",IF(D87&lt;=0,"Nettokapazität prüfen",""))))</f>
        <v/>
      </c>
    </row>
    <row r="88">
      <c r="A88" s="12" t="n"/>
      <c r="B88" s="15" t="n"/>
      <c r="C88" s="39" t="n"/>
      <c r="D88" s="37">
        <f>IF(A88="","",IF(OR(B88="",C88=""),"",IFERROR(B88*C88,"")))</f>
        <v/>
      </c>
      <c r="E88" s="25">
        <f>IF(A88="","",IF(COUNTIF($A$7:$A$106,A88)&gt;1,"Doppelte Anlage",IF(OR(B88="",C88=""),"Kapazitätsangabe fehlt",IF(D88&lt;=0,"Nettokapazität prüfen",""))))</f>
        <v/>
      </c>
    </row>
    <row r="89">
      <c r="A89" s="12" t="n"/>
      <c r="B89" s="15" t="n"/>
      <c r="C89" s="39" t="n"/>
      <c r="D89" s="35">
        <f>IF(A89="","",IF(OR(B89="",C89=""),"",IFERROR(B89*C89,"")))</f>
        <v/>
      </c>
      <c r="E89" s="21">
        <f>IF(A89="","",IF(COUNTIF($A$7:$A$106,A89)&gt;1,"Doppelte Anlage",IF(OR(B89="",C89=""),"Kapazitätsangabe fehlt",IF(D89&lt;=0,"Nettokapazität prüfen",""))))</f>
        <v/>
      </c>
    </row>
    <row r="90">
      <c r="A90" s="12" t="n"/>
      <c r="B90" s="15" t="n"/>
      <c r="C90" s="39" t="n"/>
      <c r="D90" s="37">
        <f>IF(A90="","",IF(OR(B90="",C90=""),"",IFERROR(B90*C90,"")))</f>
        <v/>
      </c>
      <c r="E90" s="25">
        <f>IF(A90="","",IF(COUNTIF($A$7:$A$106,A90)&gt;1,"Doppelte Anlage",IF(OR(B90="",C90=""),"Kapazitätsangabe fehlt",IF(D90&lt;=0,"Nettokapazität prüfen",""))))</f>
        <v/>
      </c>
    </row>
    <row r="91">
      <c r="A91" s="12" t="n"/>
      <c r="B91" s="15" t="n"/>
      <c r="C91" s="39" t="n"/>
      <c r="D91" s="35">
        <f>IF(A91="","",IF(OR(B91="",C91=""),"",IFERROR(B91*C91,"")))</f>
        <v/>
      </c>
      <c r="E91" s="21">
        <f>IF(A91="","",IF(COUNTIF($A$7:$A$106,A91)&gt;1,"Doppelte Anlage",IF(OR(B91="",C91=""),"Kapazitätsangabe fehlt",IF(D91&lt;=0,"Nettokapazität prüfen",""))))</f>
        <v/>
      </c>
    </row>
    <row r="92">
      <c r="A92" s="12" t="n"/>
      <c r="B92" s="15" t="n"/>
      <c r="C92" s="39" t="n"/>
      <c r="D92" s="37">
        <f>IF(A92="","",IF(OR(B92="",C92=""),"",IFERROR(B92*C92,"")))</f>
        <v/>
      </c>
      <c r="E92" s="25">
        <f>IF(A92="","",IF(COUNTIF($A$7:$A$106,A92)&gt;1,"Doppelte Anlage",IF(OR(B92="",C92=""),"Kapazitätsangabe fehlt",IF(D92&lt;=0,"Nettokapazität prüfen",""))))</f>
        <v/>
      </c>
    </row>
    <row r="93">
      <c r="A93" s="12" t="n"/>
      <c r="B93" s="15" t="n"/>
      <c r="C93" s="39" t="n"/>
      <c r="D93" s="35">
        <f>IF(A93="","",IF(OR(B93="",C93=""),"",IFERROR(B93*C93,"")))</f>
        <v/>
      </c>
      <c r="E93" s="21">
        <f>IF(A93="","",IF(COUNTIF($A$7:$A$106,A93)&gt;1,"Doppelte Anlage",IF(OR(B93="",C93=""),"Kapazitätsangabe fehlt",IF(D93&lt;=0,"Nettokapazität prüfen",""))))</f>
        <v/>
      </c>
    </row>
    <row r="94">
      <c r="A94" s="12" t="n"/>
      <c r="B94" s="15" t="n"/>
      <c r="C94" s="39" t="n"/>
      <c r="D94" s="37">
        <f>IF(A94="","",IF(OR(B94="",C94=""),"",IFERROR(B94*C94,"")))</f>
        <v/>
      </c>
      <c r="E94" s="25">
        <f>IF(A94="","",IF(COUNTIF($A$7:$A$106,A94)&gt;1,"Doppelte Anlage",IF(OR(B94="",C94=""),"Kapazitätsangabe fehlt",IF(D94&lt;=0,"Nettokapazität prüfen",""))))</f>
        <v/>
      </c>
    </row>
    <row r="95">
      <c r="A95" s="12" t="n"/>
      <c r="B95" s="15" t="n"/>
      <c r="C95" s="39" t="n"/>
      <c r="D95" s="35">
        <f>IF(A95="","",IF(OR(B95="",C95=""),"",IFERROR(B95*C95,"")))</f>
        <v/>
      </c>
      <c r="E95" s="21">
        <f>IF(A95="","",IF(COUNTIF($A$7:$A$106,A95)&gt;1,"Doppelte Anlage",IF(OR(B95="",C95=""),"Kapazitätsangabe fehlt",IF(D95&lt;=0,"Nettokapazität prüfen",""))))</f>
        <v/>
      </c>
    </row>
    <row r="96">
      <c r="A96" s="12" t="n"/>
      <c r="B96" s="15" t="n"/>
      <c r="C96" s="39" t="n"/>
      <c r="D96" s="37">
        <f>IF(A96="","",IF(OR(B96="",C96=""),"",IFERROR(B96*C96,"")))</f>
        <v/>
      </c>
      <c r="E96" s="25">
        <f>IF(A96="","",IF(COUNTIF($A$7:$A$106,A96)&gt;1,"Doppelte Anlage",IF(OR(B96="",C96=""),"Kapazitätsangabe fehlt",IF(D96&lt;=0,"Nettokapazität prüfen",""))))</f>
        <v/>
      </c>
    </row>
    <row r="97">
      <c r="A97" s="12" t="n"/>
      <c r="B97" s="15" t="n"/>
      <c r="C97" s="39" t="n"/>
      <c r="D97" s="35">
        <f>IF(A97="","",IF(OR(B97="",C97=""),"",IFERROR(B97*C97,"")))</f>
        <v/>
      </c>
      <c r="E97" s="21">
        <f>IF(A97="","",IF(COUNTIF($A$7:$A$106,A97)&gt;1,"Doppelte Anlage",IF(OR(B97="",C97=""),"Kapazitätsangabe fehlt",IF(D97&lt;=0,"Nettokapazität prüfen",""))))</f>
        <v/>
      </c>
    </row>
    <row r="98">
      <c r="A98" s="12" t="n"/>
      <c r="B98" s="15" t="n"/>
      <c r="C98" s="39" t="n"/>
      <c r="D98" s="37">
        <f>IF(A98="","",IF(OR(B98="",C98=""),"",IFERROR(B98*C98,"")))</f>
        <v/>
      </c>
      <c r="E98" s="25">
        <f>IF(A98="","",IF(COUNTIF($A$7:$A$106,A98)&gt;1,"Doppelte Anlage",IF(OR(B98="",C98=""),"Kapazitätsangabe fehlt",IF(D98&lt;=0,"Nettokapazität prüfen",""))))</f>
        <v/>
      </c>
    </row>
    <row r="99">
      <c r="A99" s="12" t="n"/>
      <c r="B99" s="15" t="n"/>
      <c r="C99" s="39" t="n"/>
      <c r="D99" s="35">
        <f>IF(A99="","",IF(OR(B99="",C99=""),"",IFERROR(B99*C99,"")))</f>
        <v/>
      </c>
      <c r="E99" s="21">
        <f>IF(A99="","",IF(COUNTIF($A$7:$A$106,A99)&gt;1,"Doppelte Anlage",IF(OR(B99="",C99=""),"Kapazitätsangabe fehlt",IF(D99&lt;=0,"Nettokapazität prüfen",""))))</f>
        <v/>
      </c>
    </row>
    <row r="100">
      <c r="A100" s="12" t="n"/>
      <c r="B100" s="15" t="n"/>
      <c r="C100" s="39" t="n"/>
      <c r="D100" s="37">
        <f>IF(A100="","",IF(OR(B100="",C100=""),"",IFERROR(B100*C100,"")))</f>
        <v/>
      </c>
      <c r="E100" s="25">
        <f>IF(A100="","",IF(COUNTIF($A$7:$A$106,A100)&gt;1,"Doppelte Anlage",IF(OR(B100="",C100=""),"Kapazitätsangabe fehlt",IF(D100&lt;=0,"Nettokapazität prüfen",""))))</f>
        <v/>
      </c>
    </row>
    <row r="101">
      <c r="A101" s="12" t="n"/>
      <c r="B101" s="15" t="n"/>
      <c r="C101" s="39" t="n"/>
      <c r="D101" s="35">
        <f>IF(A101="","",IF(OR(B101="",C101=""),"",IFERROR(B101*C101,"")))</f>
        <v/>
      </c>
      <c r="E101" s="21">
        <f>IF(A101="","",IF(COUNTIF($A$7:$A$106,A101)&gt;1,"Doppelte Anlage",IF(OR(B101="",C101=""),"Kapazitätsangabe fehlt",IF(D101&lt;=0,"Nettokapazität prüfen",""))))</f>
        <v/>
      </c>
    </row>
    <row r="102">
      <c r="A102" s="12" t="n"/>
      <c r="B102" s="15" t="n"/>
      <c r="C102" s="39" t="n"/>
      <c r="D102" s="37">
        <f>IF(A102="","",IF(OR(B102="",C102=""),"",IFERROR(B102*C102,"")))</f>
        <v/>
      </c>
      <c r="E102" s="25">
        <f>IF(A102="","",IF(COUNTIF($A$7:$A$106,A102)&gt;1,"Doppelte Anlage",IF(OR(B102="",C102=""),"Kapazitätsangabe fehlt",IF(D102&lt;=0,"Nettokapazität prüfen",""))))</f>
        <v/>
      </c>
    </row>
    <row r="103">
      <c r="A103" s="12" t="n"/>
      <c r="B103" s="15" t="n"/>
      <c r="C103" s="39" t="n"/>
      <c r="D103" s="35">
        <f>IF(A103="","",IF(OR(B103="",C103=""),"",IFERROR(B103*C103,"")))</f>
        <v/>
      </c>
      <c r="E103" s="21">
        <f>IF(A103="","",IF(COUNTIF($A$7:$A$106,A103)&gt;1,"Doppelte Anlage",IF(OR(B103="",C103=""),"Kapazitätsangabe fehlt",IF(D103&lt;=0,"Nettokapazität prüfen",""))))</f>
        <v/>
      </c>
    </row>
    <row r="104">
      <c r="A104" s="12" t="n"/>
      <c r="B104" s="15" t="n"/>
      <c r="C104" s="39" t="n"/>
      <c r="D104" s="37">
        <f>IF(A104="","",IF(OR(B104="",C104=""),"",IFERROR(B104*C104,"")))</f>
        <v/>
      </c>
      <c r="E104" s="25">
        <f>IF(A104="","",IF(COUNTIF($A$7:$A$106,A104)&gt;1,"Doppelte Anlage",IF(OR(B104="",C104=""),"Kapazitätsangabe fehlt",IF(D104&lt;=0,"Nettokapazität prüfen",""))))</f>
        <v/>
      </c>
    </row>
    <row r="105">
      <c r="A105" s="12" t="n"/>
      <c r="B105" s="15" t="n"/>
      <c r="C105" s="39" t="n"/>
      <c r="D105" s="35">
        <f>IF(A105="","",IF(OR(B105="",C105=""),"",IFERROR(B105*C105,"")))</f>
        <v/>
      </c>
      <c r="E105" s="21">
        <f>IF(A105="","",IF(COUNTIF($A$7:$A$106,A105)&gt;1,"Doppelte Anlage",IF(OR(B105="",C105=""),"Kapazitätsangabe fehlt",IF(D105&lt;=0,"Nettokapazität prüfen",""))))</f>
        <v/>
      </c>
    </row>
    <row r="106">
      <c r="A106" s="12" t="n"/>
      <c r="B106" s="15" t="n"/>
      <c r="C106" s="39" t="n"/>
      <c r="D106" s="37">
        <f>IF(A106="","",IF(OR(B106="",C106=""),"",IFERROR(B106*C106,"")))</f>
        <v/>
      </c>
      <c r="E106" s="25">
        <f>IF(A106="","",IF(COUNTIF($A$7:$A$106,A106)&gt;1,"Doppelte Anlage",IF(OR(B106="",C106=""),"Kapazitätsangabe fehlt",IF(D106&lt;=0,"Nettokapazität prüfen",""))))</f>
        <v/>
      </c>
    </row>
  </sheetData>
  <autoFilter ref="A6:E106"/>
  <mergeCells count="1">
    <mergeCell ref="A1:I1"/>
  </mergeCells>
  <conditionalFormatting sqref="A7:A106">
    <cfRule type="expression" priority="1" dxfId="1">
      <formula>AND($A7&lt;&gt;"",COUNTIF($A$7:$A$106,$A7)&gt;1)</formula>
    </cfRule>
  </conditionalFormatting>
  <conditionalFormatting sqref="E7:E106">
    <cfRule type="expression" priority="2" dxfId="1">
      <formula>$E7&lt;&gt;""</formula>
    </cfRule>
  </conditionalFormatting>
  <conditionalFormatting sqref="D7:D106">
    <cfRule type="expression" priority="3" dxfId="0">
      <formula>AND($A7&lt;&gt;"",$D7&gt;0)</formula>
    </cfRule>
  </conditionalFormatting>
  <dataValidations count="8">
    <dataValidation sqref="B7:B106" showDropDown="0" showInputMessage="0" showErrorMessage="1" allowBlank="0" errorTitle="Kapazität prüfen" error="Empfohlener Bereich: größer als 0 bis 24 Stunden je Arbeitstag." type="decimal" errorStyle="warning" operator="between">
      <formula1>0.01</formula1>
      <formula2>24</formula2>
    </dataValidation>
    <dataValidation sqref="C7:C106" showDropDown="0" showInputMessage="0" showErrorMessage="1" allowBlank="0" errorTitle="Verfügbarkeit prüfen" error="Die Verfügbarkeit sollte zwischen 1 % und 100 % liegen." type="decimal" errorStyle="warning" operator="between">
      <formula1>0.01</formula1>
      <formula2>1</formula2>
    </dataValidation>
    <dataValidation sqref="H7" showDropDown="0" showInputMessage="0" showErrorMessage="1" allowBlank="0" errorTitle="Grenzwert prüfen" error="Empfohlener Bereich: 0 bis 30 Restarbeitstage." type="whole" errorStyle="warning" operator="between">
      <formula1>0</formula1>
      <formula2>30</formula2>
    </dataValidation>
    <dataValidation sqref="H8" showDropDown="0" showInputMessage="0" showErrorMessage="1" allowBlank="0" errorTitle="Grenzwert prüfen" error="Die Höchstmenge muss eine positive ganze Zahl sein." type="whole" errorStyle="warning" operator="between">
      <formula1>1</formula1>
      <formula2>10000000</formula2>
    </dataValidation>
    <dataValidation sqref="H9" showDropDown="0" showInputMessage="0" showErrorMessage="1" allowBlank="0" errorTitle="Grenzwert prüfen" error="Empfohlener Bereich: 0 bis 168 Stunden." type="decimal" errorStyle="warning" operator="between">
      <formula1>0</formula1>
      <formula2>168</formula2>
    </dataValidation>
    <dataValidation sqref="H10" showDropDown="0" showInputMessage="0" showErrorMessage="1" allowBlank="0" errorTitle="Grenzwert prüfen" error="Empfohlener Bereich: größer als 0 bis 1.440 Minuten je Stück." type="decimal" errorStyle="warning" operator="between">
      <formula1>0.01</formula1>
      <formula2>1440</formula2>
    </dataValidation>
    <dataValidation sqref="H11" showDropDown="0" showInputMessage="0" showErrorMessage="1" allowBlank="0" errorTitle="Grenzwert prüfen" error="Empfohlener Bereich: 0 bis 365 Arbeitstage." type="whole" errorStyle="warning" operator="between">
      <formula1>0</formula1>
      <formula2>365</formula2>
    </dataValidation>
    <dataValidation sqref="H12" showDropDown="0" showInputMessage="0" showErrorMessage="1" allowBlank="0" errorTitle="Grenzwert prüfen" error="Empfohlener Bereich: 0 bis 730 Arbeitstage." type="whole" errorStyle="warning" operator="between">
      <formula1>0</formula1>
      <formula2>730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8C4C1"/>
    <outlinePr summaryBelow="1" summaryRight="1"/>
    <pageSetUpPr/>
  </sheetPr>
  <dimension ref="A1:F53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1" customWidth="1" min="1" max="1"/>
    <col width="39" customWidth="1" min="2" max="2"/>
    <col width="28" customWidth="1" min="3" max="3"/>
    <col width="18" customWidth="1" min="4" max="4"/>
    <col width="42" customWidth="1" min="5" max="5"/>
    <col width="53" customWidth="1" min="6" max="6"/>
  </cols>
  <sheetData>
    <row r="1" ht="28" customHeight="1">
      <c r="A1" s="1" t="inlineStr">
        <is>
          <t>Lieferterminplanung Produktion – Hinweise und Kontrollen</t>
        </is>
      </c>
      <c r="B1" s="30" t="n"/>
      <c r="C1" s="30" t="n"/>
      <c r="D1" s="30" t="n"/>
      <c r="E1" s="30" t="n"/>
      <c r="F1" s="31" t="n"/>
    </row>
    <row r="2" ht="31" customHeight="1">
      <c r="A2" s="2" t="inlineStr">
        <is>
          <t>Zweck</t>
        </is>
      </c>
      <c r="B2" s="3" t="inlineStr">
        <is>
          <t>Beschreibt Eingabefelder, Einheiten, Leerwertverhalten, Formeln und manuelle Kontrollen.</t>
        </is>
      </c>
    </row>
    <row r="3" ht="31" customHeight="1">
      <c r="A3" s="2" t="inlineStr">
        <is>
          <t>Datenquelle</t>
        </is>
      </c>
      <c r="B3" s="3" t="inlineStr">
        <is>
          <t>Logik und vorbereitete Bereiche dieser Arbeitsmappe.</t>
        </is>
      </c>
    </row>
    <row r="4" ht="31" customHeight="1">
      <c r="A4" s="2" t="inlineStr">
        <is>
          <t>Sichtbares Ergebnis</t>
        </is>
      </c>
      <c r="B4" s="3" t="inlineStr">
        <is>
          <t>Nachvollziehbare Prüfpunkte für Normalfall, Leerfall, Grenzfall sowie erste, mittlere und letzte Planungszeile.</t>
        </is>
      </c>
    </row>
    <row r="5"/>
    <row r="6" ht="32" customHeight="1">
      <c r="A6" s="6" t="inlineStr">
        <is>
          <t>Kontrollpunkt</t>
        </is>
      </c>
      <c r="B6" s="6" t="inlineStr">
        <is>
          <t>Formel oder Bezug</t>
        </is>
      </c>
      <c r="C6" s="6" t="inlineStr">
        <is>
          <t>Erwartetes Beispielergebnis</t>
        </is>
      </c>
      <c r="D6" s="6" t="inlineStr">
        <is>
          <t>Prüfergebnis</t>
        </is>
      </c>
      <c r="E6" s="6" t="inlineStr">
        <is>
          <t>Manuelle Kontrolle</t>
        </is>
      </c>
    </row>
    <row r="7" ht="48" customHeight="1">
      <c r="A7" s="28" t="inlineStr">
        <is>
          <t>Normalfall: Bearbeitungszeit</t>
        </is>
      </c>
      <c r="B7" s="28" t="inlineStr">
        <is>
          <t>Aufträge!L7 = F7 + C7 × G7 / 60</t>
        </is>
      </c>
      <c r="C7" s="28" t="inlineStr">
        <is>
          <t>18,00 h</t>
        </is>
      </c>
      <c r="D7" s="28">
        <f>IFERROR(IF(ABS('Aufträge'!L7-18)&lt;0.001,"OK","Prüfen"),"Prüfen")</f>
        <v/>
      </c>
      <c r="E7" s="28" t="inlineStr">
        <is>
          <t>Menge, Rüstzeit und Stückzeit des ersten Beispiels vergleichen.</t>
        </is>
      </c>
    </row>
    <row r="8" ht="48" customHeight="1">
      <c r="A8" s="29" t="inlineStr">
        <is>
          <t>Normalfall: Nettokapazität</t>
        </is>
      </c>
      <c r="B8" s="29" t="inlineStr">
        <is>
          <t>Aufträge!M7 aus Kapazität!D7</t>
        </is>
      </c>
      <c r="C8" s="29" t="inlineStr">
        <is>
          <t>6,80 h/AT</t>
        </is>
      </c>
      <c r="D8" s="29">
        <f>IFERROR(IF(ABS('Aufträge'!M7-6.8)&lt;0.001,"OK","Prüfen"),"Prüfen")</f>
        <v/>
      </c>
      <c r="E8" s="29" t="inlineStr">
        <is>
          <t>8,00 h Bruttokapazität × 85,0 % Verfügbarkeit prüfen.</t>
        </is>
      </c>
    </row>
    <row r="9" ht="48" customHeight="1">
      <c r="A9" s="28" t="inlineStr">
        <is>
          <t>Normalfall: Produktionstage</t>
        </is>
      </c>
      <c r="B9" s="28" t="inlineStr">
        <is>
          <t>Aufträge!N7 = ROUNDUP(L7 / M7,0)</t>
        </is>
      </c>
      <c r="C9" s="28" t="inlineStr">
        <is>
          <t>3 AT</t>
        </is>
      </c>
      <c r="D9" s="28">
        <f>IFERROR(IF('Aufträge'!N7=3,"OK","Prüfen"),"Prüfen")</f>
        <v/>
      </c>
      <c r="E9" s="28" t="inlineStr">
        <is>
          <t>18,00 h durch 6,80 h/AT ergibt aufgerundet drei Arbeitstage.</t>
        </is>
      </c>
    </row>
    <row r="10" ht="48" customHeight="1">
      <c r="A10" s="29" t="inlineStr">
        <is>
          <t>Rückwärtstermin Produktionsende</t>
        </is>
      </c>
      <c r="B10" s="29" t="inlineStr">
        <is>
          <t>Aufträge!O7 = WORKDAY(D7,-H7)</t>
        </is>
      </c>
      <c r="C10" s="29" t="inlineStr">
        <is>
          <t>Kundentermin abzüglich Puffer</t>
        </is>
      </c>
      <c r="D10" s="29">
        <f>IFERROR(IF('Aufträge'!O7=WORKDAY('Aufträge'!D7,-'Aufträge'!H7),"OK","Prüfen"),"Prüfen")</f>
        <v/>
      </c>
      <c r="E10" s="29" t="inlineStr">
        <is>
          <t>Wochenenden werden berücksichtigt; Feiertage sind nicht hinterlegt.</t>
        </is>
      </c>
    </row>
    <row r="11" ht="48" customHeight="1">
      <c r="A11" s="28" t="inlineStr">
        <is>
          <t>Grenzfall: Restarbeitstage</t>
        </is>
      </c>
      <c r="B11" s="28" t="inlineStr">
        <is>
          <t>Aufträge!S15</t>
        </is>
      </c>
      <c r="C11" s="28" t="inlineStr">
        <is>
          <t>Kritisch</t>
        </is>
      </c>
      <c r="D11" s="28">
        <f>IFERROR(IF('Aufträge'!S15="Kritisch","OK","Prüfen"),"Prüfen")</f>
        <v/>
      </c>
      <c r="E11" s="28" t="inlineStr">
        <is>
          <t>Beispiel mit Kundentermin am Laufzeittag und Puffer 0 prüfen.</t>
        </is>
      </c>
    </row>
    <row r="12" ht="48" customHeight="1">
      <c r="A12" s="29" t="inlineStr">
        <is>
          <t>Leerfall nach Beispielen</t>
        </is>
      </c>
      <c r="B12" s="29" t="inlineStr">
        <is>
          <t>Aufträge!A17, L17 und S17</t>
        </is>
      </c>
      <c r="C12" s="29" t="inlineStr">
        <is>
          <t>Leer beziehungsweise ohne Ergebnis</t>
        </is>
      </c>
      <c r="D12" s="29">
        <f>IFERROR(IF(AND('Aufträge'!A17="",'Aufträge'!L17="",'Aufträge'!S17=""),"OK","Prüfen"),"Prüfen")</f>
        <v/>
      </c>
      <c r="E12" s="29" t="inlineStr">
        <is>
          <t>Eine vollständig leere Eingabezeile darf keine Kennzahl erzeugen.</t>
        </is>
      </c>
    </row>
    <row r="13" ht="48" customHeight="1">
      <c r="A13" s="28" t="inlineStr">
        <is>
          <t>Mittlere vorbereitete Zeile</t>
        </is>
      </c>
      <c r="B13" s="28" t="inlineStr">
        <is>
          <t>Aufträge!L56 bis T56</t>
        </is>
      </c>
      <c r="C13" s="28" t="inlineStr">
        <is>
          <t>Formeln vorhanden, Ausgabe leer</t>
        </is>
      </c>
      <c r="D13" s="28">
        <f>IFERROR(IF(AND(ISFORMULA('Aufträge'!L56),ISFORMULA('Aufträge'!T56),'Aufträge'!A56=""),"OK","Prüfen"),"Prüfen")</f>
        <v/>
      </c>
      <c r="E13" s="28" t="inlineStr">
        <is>
          <t>Zeile 56 ist vorbereitet und bleibt ohne Auftrags-Nr. ergebnisleer.</t>
        </is>
      </c>
    </row>
    <row r="14" ht="48" customHeight="1">
      <c r="A14" s="29" t="inlineStr">
        <is>
          <t>Letzte vorbereitete Zeile</t>
        </is>
      </c>
      <c r="B14" s="29" t="inlineStr">
        <is>
          <t>Aufträge!L106 bis T106</t>
        </is>
      </c>
      <c r="C14" s="29" t="inlineStr">
        <is>
          <t>Formeln vorhanden, Ausgabe leer</t>
        </is>
      </c>
      <c r="D14" s="29">
        <f>IFERROR(IF(AND(ISFORMULA('Aufträge'!L106),ISFORMULA('Aufträge'!T106),'Aufträge'!A106=""),"OK","Prüfen"),"Prüfen")</f>
        <v/>
      </c>
      <c r="E14" s="29" t="inlineStr">
        <is>
          <t>Zeile 106 ist die letzte nutzbare vorbereitete Eingabezeile.</t>
        </is>
      </c>
    </row>
    <row r="15"/>
    <row r="16"/>
    <row r="17" ht="32" customHeight="1">
      <c r="A17" s="6" t="inlineStr">
        <is>
          <t>Blatt</t>
        </is>
      </c>
      <c r="B17" s="6" t="inlineStr">
        <is>
          <t>Feld</t>
        </is>
      </c>
      <c r="C17" s="6" t="inlineStr">
        <is>
          <t>Datentyp und Einheit</t>
        </is>
      </c>
      <c r="D17" s="6" t="inlineStr">
        <is>
          <t>Pflicht</t>
        </is>
      </c>
      <c r="E17" s="6" t="inlineStr">
        <is>
          <t>Verhalten bei fehlendem Wert</t>
        </is>
      </c>
      <c r="F17" s="6" t="inlineStr">
        <is>
          <t>Quelle oder Verwendung</t>
        </is>
      </c>
    </row>
    <row r="18" ht="45" customHeight="1">
      <c r="A18" s="29" t="inlineStr">
        <is>
          <t>Aufträge</t>
        </is>
      </c>
      <c r="B18" s="29" t="inlineStr">
        <is>
          <t>Auftrags-Nr.</t>
        </is>
      </c>
      <c r="C18" s="29" t="inlineStr">
        <is>
          <t>Text</t>
        </is>
      </c>
      <c r="D18" s="29" t="inlineStr">
        <is>
          <t>Ja</t>
        </is>
      </c>
      <c r="E18" s="29" t="inlineStr">
        <is>
          <t>Gesamte Zeile wird nicht ausgewertet.</t>
        </is>
      </c>
      <c r="F18" s="29" t="inlineStr">
        <is>
          <t>Manuelle eindeutige Kennung; Duplikate werden nur markiert.</t>
        </is>
      </c>
    </row>
    <row r="19" ht="45" customHeight="1">
      <c r="A19" s="28" t="inlineStr">
        <is>
          <t>Aufträge</t>
        </is>
      </c>
      <c r="B19" s="28" t="inlineStr">
        <is>
          <t>Artikel</t>
        </is>
      </c>
      <c r="C19" s="28" t="inlineStr">
        <is>
          <t>Text</t>
        </is>
      </c>
      <c r="D19" s="28" t="inlineStr">
        <is>
          <t>Ja</t>
        </is>
      </c>
      <c r="E19" s="28" t="inlineStr">
        <is>
          <t>Terminlage wird „Unvollständig“.</t>
        </is>
      </c>
      <c r="F19" s="28" t="inlineStr">
        <is>
          <t>Fiktive Artikelbezeichnung.</t>
        </is>
      </c>
    </row>
    <row r="20" ht="45" customHeight="1">
      <c r="A20" s="29" t="inlineStr">
        <is>
          <t>Aufträge</t>
        </is>
      </c>
      <c r="B20" s="29" t="inlineStr">
        <is>
          <t>Menge</t>
        </is>
      </c>
      <c r="C20" s="29" t="inlineStr">
        <is>
          <t>Ganze Zahl, Stk</t>
        </is>
      </c>
      <c r="D20" s="29" t="inlineStr">
        <is>
          <t>Ja</t>
        </is>
      </c>
      <c r="E20" s="29" t="inlineStr">
        <is>
          <t>Bearbeitungszeit und Folgetermine bleiben leer.</t>
        </is>
      </c>
      <c r="F20" s="29" t="inlineStr">
        <is>
          <t>Manuelle Planmenge.</t>
        </is>
      </c>
    </row>
    <row r="21" ht="45" customHeight="1">
      <c r="A21" s="28" t="inlineStr">
        <is>
          <t>Aufträge</t>
        </is>
      </c>
      <c r="B21" s="28" t="inlineStr">
        <is>
          <t>Kundentermin</t>
        </is>
      </c>
      <c r="C21" s="28" t="inlineStr">
        <is>
          <t>Datum, TT.MM.JJJJ</t>
        </is>
      </c>
      <c r="D21" s="28" t="inlineStr">
        <is>
          <t>Ja</t>
        </is>
      </c>
      <c r="E21" s="28" t="inlineStr">
        <is>
          <t>Interne Termine und Restarbeitstage bleiben leer.</t>
        </is>
      </c>
      <c r="F21" s="28" t="inlineStr">
        <is>
          <t>Manuell bestätigte Lieferzusage.</t>
        </is>
      </c>
    </row>
    <row r="22" ht="45" customHeight="1">
      <c r="A22" s="29" t="inlineStr">
        <is>
          <t>Aufträge</t>
        </is>
      </c>
      <c r="B22" s="29" t="inlineStr">
        <is>
          <t>Anlage</t>
        </is>
      </c>
      <c r="C22" s="29" t="inlineStr">
        <is>
          <t>Auswahlliste</t>
        </is>
      </c>
      <c r="D22" s="29" t="inlineStr">
        <is>
          <t>Ja</t>
        </is>
      </c>
      <c r="E22" s="29" t="inlineStr">
        <is>
          <t>Kapazitätssuche bleibt leer; Hinweis erscheint.</t>
        </is>
      </c>
      <c r="F22" s="29" t="inlineStr">
        <is>
          <t>Aus Anlage im Blatt „Kapazität“.</t>
        </is>
      </c>
    </row>
    <row r="23" ht="45" customHeight="1">
      <c r="A23" s="28" t="inlineStr">
        <is>
          <t>Aufträge</t>
        </is>
      </c>
      <c r="B23" s="28" t="inlineStr">
        <is>
          <t>Rüstzeit</t>
        </is>
      </c>
      <c r="C23" s="28" t="inlineStr">
        <is>
          <t>Dezimalzahl, h</t>
        </is>
      </c>
      <c r="D23" s="28" t="inlineStr">
        <is>
          <t>Ja</t>
        </is>
      </c>
      <c r="E23" s="28" t="inlineStr">
        <is>
          <t>Bearbeitungszeit bleibt leer.</t>
        </is>
      </c>
      <c r="F23" s="28" t="inlineStr">
        <is>
          <t>Auftragsspezifische Planungsannahme.</t>
        </is>
      </c>
    </row>
    <row r="24" ht="45" customHeight="1">
      <c r="A24" s="29" t="inlineStr">
        <is>
          <t>Aufträge</t>
        </is>
      </c>
      <c r="B24" s="29" t="inlineStr">
        <is>
          <t>Stückzeit</t>
        </is>
      </c>
      <c r="C24" s="29" t="inlineStr">
        <is>
          <t>Dezimalzahl, min/Stk</t>
        </is>
      </c>
      <c r="D24" s="29" t="inlineStr">
        <is>
          <t>Ja</t>
        </is>
      </c>
      <c r="E24" s="29" t="inlineStr">
        <is>
          <t>Bearbeitungszeit bleibt leer.</t>
        </is>
      </c>
      <c r="F24" s="29" t="inlineStr">
        <is>
          <t>Auftragsspezifische Planungsannahme.</t>
        </is>
      </c>
    </row>
    <row r="25" ht="45" customHeight="1">
      <c r="A25" s="28" t="inlineStr">
        <is>
          <t>Aufträge</t>
        </is>
      </c>
      <c r="B25" s="28" t="inlineStr">
        <is>
          <t>Puffer</t>
        </is>
      </c>
      <c r="C25" s="28" t="inlineStr">
        <is>
          <t>Ganze Zahl, AT</t>
        </is>
      </c>
      <c r="D25" s="28" t="inlineStr">
        <is>
          <t>Ja</t>
        </is>
      </c>
      <c r="E25" s="28" t="inlineStr">
        <is>
          <t>Produktionsende und Folgetermine bleiben leer.</t>
        </is>
      </c>
      <c r="F25" s="28" t="inlineStr">
        <is>
          <t>Manueller Abstand vor dem Kundentermin.</t>
        </is>
      </c>
    </row>
    <row r="26" ht="45" customHeight="1">
      <c r="A26" s="29" t="inlineStr">
        <is>
          <t>Aufträge</t>
        </is>
      </c>
      <c r="B26" s="29" t="inlineStr">
        <is>
          <t>Materialvorlauf</t>
        </is>
      </c>
      <c r="C26" s="29" t="inlineStr">
        <is>
          <t>Ganze Zahl, AT</t>
        </is>
      </c>
      <c r="D26" s="29" t="inlineStr">
        <is>
          <t>Ja</t>
        </is>
      </c>
      <c r="E26" s="29" t="inlineStr">
        <is>
          <t>Materialtermin bleibt leer.</t>
        </is>
      </c>
      <c r="F26" s="29" t="inlineStr">
        <is>
          <t>Manueller Vorlauf vor Produktionsstart.</t>
        </is>
      </c>
    </row>
    <row r="27" ht="45" customHeight="1">
      <c r="A27" s="28" t="inlineStr">
        <is>
          <t>Aufträge</t>
        </is>
      </c>
      <c r="B27" s="28" t="inlineStr">
        <is>
          <t>Auftragsstatus</t>
        </is>
      </c>
      <c r="C27" s="28" t="inlineStr">
        <is>
          <t>Auswahlliste</t>
        </is>
      </c>
      <c r="D27" s="28" t="inlineStr">
        <is>
          <t>Ja</t>
        </is>
      </c>
      <c r="E27" s="28" t="inlineStr">
        <is>
          <t>Terminlage wird „Unvollständig“.</t>
        </is>
      </c>
      <c r="F27" s="28" t="inlineStr">
        <is>
          <t>Manuell gepflegter Bearbeitungsstand.</t>
        </is>
      </c>
    </row>
    <row r="28" ht="45" customHeight="1">
      <c r="A28" s="29" t="inlineStr">
        <is>
          <t>Aufträge</t>
        </is>
      </c>
      <c r="B28" s="29" t="inlineStr">
        <is>
          <t>Verantwortliche Rolle</t>
        </is>
      </c>
      <c r="C28" s="29" t="inlineStr">
        <is>
          <t>Auswahlliste</t>
        </is>
      </c>
      <c r="D28" s="29" t="inlineStr">
        <is>
          <t>Ja</t>
        </is>
      </c>
      <c r="E28" s="29" t="inlineStr">
        <is>
          <t>Terminlage wird „Unvollständig“.</t>
        </is>
      </c>
      <c r="F28" s="29" t="inlineStr">
        <is>
          <t>Fiktive Funktionsrolle, keine Person.</t>
        </is>
      </c>
    </row>
    <row r="29" ht="45" customHeight="1">
      <c r="A29" s="28" t="inlineStr">
        <is>
          <t>Aufträge</t>
        </is>
      </c>
      <c r="B29" s="28" t="inlineStr">
        <is>
          <t>Bearbeitungszeit</t>
        </is>
      </c>
      <c r="C29" s="28" t="inlineStr">
        <is>
          <t>Formel, h</t>
        </is>
      </c>
      <c r="D29" s="28" t="inlineStr">
        <is>
          <t>Nein</t>
        </is>
      </c>
      <c r="E29" s="28" t="inlineStr">
        <is>
          <t>Bleibt leer, wenn Menge oder Zeitwerte fehlen.</t>
        </is>
      </c>
      <c r="F29" s="28" t="inlineStr">
        <is>
          <t>Rüstzeit plus Menge × Stückzeit / 60.</t>
        </is>
      </c>
    </row>
    <row r="30" ht="45" customHeight="1">
      <c r="A30" s="29" t="inlineStr">
        <is>
          <t>Aufträge</t>
        </is>
      </c>
      <c r="B30" s="29" t="inlineStr">
        <is>
          <t>Kapazität</t>
        </is>
      </c>
      <c r="C30" s="29" t="inlineStr">
        <is>
          <t>Formel, h/AT</t>
        </is>
      </c>
      <c r="D30" s="29" t="inlineStr">
        <is>
          <t>Nein</t>
        </is>
      </c>
      <c r="E30" s="29" t="inlineStr">
        <is>
          <t>Bleibt bei unbekannter Anlage oder Fehler leer.</t>
        </is>
      </c>
      <c r="F30" s="29" t="inlineStr">
        <is>
          <t>Fehlergesicherter VLOOKUP auf „Kapazität“.</t>
        </is>
      </c>
    </row>
    <row r="31" ht="45" customHeight="1">
      <c r="A31" s="28" t="inlineStr">
        <is>
          <t>Aufträge</t>
        </is>
      </c>
      <c r="B31" s="28" t="inlineStr">
        <is>
          <t>Produktionstage</t>
        </is>
      </c>
      <c r="C31" s="28" t="inlineStr">
        <is>
          <t>Formel, AT</t>
        </is>
      </c>
      <c r="D31" s="28" t="inlineStr">
        <is>
          <t>Nein</t>
        </is>
      </c>
      <c r="E31" s="28" t="inlineStr">
        <is>
          <t>Bleibt bei fehlender oder nicht positiver Kapazität leer.</t>
        </is>
      </c>
      <c r="F31" s="28" t="inlineStr">
        <is>
          <t>Bearbeitungszeit geteilt durch Nettokapazität, aufgerundet.</t>
        </is>
      </c>
    </row>
    <row r="32" ht="45" customHeight="1">
      <c r="A32" s="29" t="inlineStr">
        <is>
          <t>Aufträge</t>
        </is>
      </c>
      <c r="B32" s="29" t="inlineStr">
        <is>
          <t>Produktionsende</t>
        </is>
      </c>
      <c r="C32" s="29" t="inlineStr">
        <is>
          <t>Formel, Datum</t>
        </is>
      </c>
      <c r="D32" s="29" t="inlineStr">
        <is>
          <t>Nein</t>
        </is>
      </c>
      <c r="E32" s="29" t="inlineStr">
        <is>
          <t>Bleibt ohne Kundentermin oder Puffer leer.</t>
        </is>
      </c>
      <c r="F32" s="29" t="inlineStr">
        <is>
          <t>Kundentermin rückwärts um Pufferarbeitstage.</t>
        </is>
      </c>
    </row>
    <row r="33" ht="45" customHeight="1">
      <c r="A33" s="28" t="inlineStr">
        <is>
          <t>Aufträge</t>
        </is>
      </c>
      <c r="B33" s="28" t="inlineStr">
        <is>
          <t>Produktionsstart</t>
        </is>
      </c>
      <c r="C33" s="28" t="inlineStr">
        <is>
          <t>Formel, Datum</t>
        </is>
      </c>
      <c r="D33" s="28" t="inlineStr">
        <is>
          <t>Nein</t>
        </is>
      </c>
      <c r="E33" s="28" t="inlineStr">
        <is>
          <t>Bleibt ohne Produktionsende oder Produktionstage leer.</t>
        </is>
      </c>
      <c r="F33" s="28" t="inlineStr">
        <is>
          <t>Produktionsende rückwärts um benötigte Arbeitstage.</t>
        </is>
      </c>
    </row>
    <row r="34" ht="45" customHeight="1">
      <c r="A34" s="29" t="inlineStr">
        <is>
          <t>Aufträge</t>
        </is>
      </c>
      <c r="B34" s="29" t="inlineStr">
        <is>
          <t>Materialtermin</t>
        </is>
      </c>
      <c r="C34" s="29" t="inlineStr">
        <is>
          <t>Formel, Datum</t>
        </is>
      </c>
      <c r="D34" s="29" t="inlineStr">
        <is>
          <t>Nein</t>
        </is>
      </c>
      <c r="E34" s="29" t="inlineStr">
        <is>
          <t>Bleibt ohne Produktionsstart oder Materialvorlauf leer.</t>
        </is>
      </c>
      <c r="F34" s="29" t="inlineStr">
        <is>
          <t>Produktionsstart rückwärts um Materialvorlauf.</t>
        </is>
      </c>
    </row>
    <row r="35" ht="45" customHeight="1">
      <c r="A35" s="28" t="inlineStr">
        <is>
          <t>Aufträge</t>
        </is>
      </c>
      <c r="B35" s="28" t="inlineStr">
        <is>
          <t>Restarbeitstage</t>
        </is>
      </c>
      <c r="C35" s="28" t="inlineStr">
        <is>
          <t>Formel, AT</t>
        </is>
      </c>
      <c r="D35" s="28" t="inlineStr">
        <is>
          <t>Nein</t>
        </is>
      </c>
      <c r="E35" s="28" t="inlineStr">
        <is>
          <t>Bleibt ohne Produktionsende leer.</t>
        </is>
      </c>
      <c r="F35" s="28" t="inlineStr">
        <is>
          <t>Arbeitstage vom Laufzeittag bis Produktionsende.</t>
        </is>
      </c>
    </row>
    <row r="36" ht="45" customHeight="1">
      <c r="A36" s="29" t="inlineStr">
        <is>
          <t>Aufträge</t>
        </is>
      </c>
      <c r="B36" s="29" t="inlineStr">
        <is>
          <t>Terminlage</t>
        </is>
      </c>
      <c r="C36" s="29" t="inlineStr">
        <is>
          <t>Formel, Text</t>
        </is>
      </c>
      <c r="D36" s="29" t="inlineStr">
        <is>
          <t>Nein</t>
        </is>
      </c>
      <c r="E36" s="29" t="inlineStr">
        <is>
          <t>Leere Auftragszeile bleibt leer; Pflichtlücke wird „Unvollständig“.</t>
        </is>
      </c>
      <c r="F36" s="29" t="inlineStr">
        <is>
          <t>Planbar, kritisch, überfällig oder storniert.</t>
        </is>
      </c>
    </row>
    <row r="37" ht="45" customHeight="1">
      <c r="A37" s="28" t="inlineStr">
        <is>
          <t>Aufträge</t>
        </is>
      </c>
      <c r="B37" s="28" t="inlineStr">
        <is>
          <t>Hinweis</t>
        </is>
      </c>
      <c r="C37" s="28" t="inlineStr">
        <is>
          <t>Formel, Text</t>
        </is>
      </c>
      <c r="D37" s="28" t="inlineStr">
        <is>
          <t>Nein</t>
        </is>
      </c>
      <c r="E37" s="28" t="inlineStr">
        <is>
          <t>Bleibt bei vollständiger plausibler Zeile leer.</t>
        </is>
      </c>
      <c r="F37" s="28" t="inlineStr">
        <is>
          <t>Kennzeichnet Duplikate, Pflichtlücken und Kapazitätsprobleme.</t>
        </is>
      </c>
    </row>
    <row r="38" ht="45" customHeight="1">
      <c r="A38" s="29" t="inlineStr">
        <is>
          <t>Kapazität</t>
        </is>
      </c>
      <c r="B38" s="29" t="inlineStr">
        <is>
          <t>Anlage</t>
        </is>
      </c>
      <c r="C38" s="29" t="inlineStr">
        <is>
          <t>Text</t>
        </is>
      </c>
      <c r="D38" s="29" t="inlineStr">
        <is>
          <t>Ja je Kapazitätszeile</t>
        </is>
      </c>
      <c r="E38" s="29" t="inlineStr">
        <is>
          <t>Kapazitätszeile wird nicht ausgewertet.</t>
        </is>
      </c>
      <c r="F38" s="29" t="inlineStr">
        <is>
          <t>Fiktive Anlage; muss für die Auftragssuche eindeutig sein.</t>
        </is>
      </c>
    </row>
    <row r="39" ht="45" customHeight="1">
      <c r="A39" s="28" t="inlineStr">
        <is>
          <t>Kapazität</t>
        </is>
      </c>
      <c r="B39" s="28" t="inlineStr">
        <is>
          <t>Bruttokapazität</t>
        </is>
      </c>
      <c r="C39" s="28" t="inlineStr">
        <is>
          <t>Dezimalzahl, h/AT</t>
        </is>
      </c>
      <c r="D39" s="28" t="inlineStr">
        <is>
          <t>Ja je Kapazitätszeile</t>
        </is>
      </c>
      <c r="E39" s="28" t="inlineStr">
        <is>
          <t>Nettokapazität bleibt leer.</t>
        </is>
      </c>
      <c r="F39" s="28" t="inlineStr">
        <is>
          <t>Manuell veränderbare Tagesannahme.</t>
        </is>
      </c>
    </row>
    <row r="40" ht="45" customHeight="1">
      <c r="A40" s="29" t="inlineStr">
        <is>
          <t>Kapazität</t>
        </is>
      </c>
      <c r="B40" s="29" t="inlineStr">
        <is>
          <t>Verfügbarkeit</t>
        </is>
      </c>
      <c r="C40" s="29" t="inlineStr">
        <is>
          <t>Prozent</t>
        </is>
      </c>
      <c r="D40" s="29" t="inlineStr">
        <is>
          <t>Ja je Kapazitätszeile</t>
        </is>
      </c>
      <c r="E40" s="29" t="inlineStr">
        <is>
          <t>Nettokapazität bleibt leer.</t>
        </is>
      </c>
      <c r="F40" s="29" t="inlineStr">
        <is>
          <t>Manuell veränderbarer Nutzungsanteil.</t>
        </is>
      </c>
    </row>
    <row r="41" ht="45" customHeight="1">
      <c r="A41" s="28" t="inlineStr">
        <is>
          <t>Kapazität</t>
        </is>
      </c>
      <c r="B41" s="28" t="inlineStr">
        <is>
          <t>Nettokapazität</t>
        </is>
      </c>
      <c r="C41" s="28" t="inlineStr">
        <is>
          <t>Formel, h/AT</t>
        </is>
      </c>
      <c r="D41" s="28" t="inlineStr">
        <is>
          <t>Nein</t>
        </is>
      </c>
      <c r="E41" s="28" t="inlineStr">
        <is>
          <t>Bleibt bei unvollständiger Kapazitätszeile leer.</t>
        </is>
      </c>
      <c r="F41" s="28" t="inlineStr">
        <is>
          <t>Bruttokapazität × Verfügbarkeit.</t>
        </is>
      </c>
    </row>
    <row r="42" ht="45" customHeight="1">
      <c r="A42" s="29" t="inlineStr">
        <is>
          <t>Kapazität</t>
        </is>
      </c>
      <c r="B42" s="29" t="inlineStr">
        <is>
          <t>Planungsparameter</t>
        </is>
      </c>
      <c r="C42" s="29" t="inlineStr">
        <is>
          <t>Ganze oder dezimale Zahl</t>
        </is>
      </c>
      <c r="D42" s="29" t="inlineStr">
        <is>
          <t>Ja</t>
        </is>
      </c>
      <c r="E42" s="29" t="inlineStr">
        <is>
          <t>Validierungen oder Terminbewertung können unvollständig sein.</t>
        </is>
      </c>
      <c r="F42" s="29" t="inlineStr">
        <is>
          <t>Veränderbare Warn- und Plausibilitätsgrenzen.</t>
        </is>
      </c>
    </row>
    <row r="43"/>
    <row r="44"/>
    <row r="45">
      <c r="A45" s="4" t="inlineStr">
        <is>
          <t>Manuelle Kontrollen vor einer Planungsentscheidung</t>
        </is>
      </c>
      <c r="B45" s="4" t="n"/>
      <c r="C45" s="4" t="n"/>
      <c r="D45" s="4" t="n"/>
      <c r="E45" s="4" t="n"/>
      <c r="F45" s="4" t="n"/>
    </row>
    <row r="46" ht="34" customHeight="1">
      <c r="A46" s="29" t="inlineStr">
        <is>
          <t>1.</t>
        </is>
      </c>
      <c r="B46" s="29" t="inlineStr">
        <is>
          <t>Arbeitsmappe in Excel neu berechnen lassen und die Prüfergebnisse oben kontrollieren.</t>
        </is>
      </c>
      <c r="C46" s="29" t="n"/>
      <c r="D46" s="29" t="n"/>
      <c r="E46" s="29" t="n"/>
      <c r="F46" s="29" t="n"/>
    </row>
    <row r="47" ht="34" customHeight="1">
      <c r="A47" s="28" t="inlineStr">
        <is>
          <t>2.</t>
        </is>
      </c>
      <c r="B47" s="28" t="inlineStr">
        <is>
          <t>Gelbe Eingabezellen auf Vollständigkeit prüfen; berechnete Zellen nicht manuell überschreiben.</t>
        </is>
      </c>
      <c r="C47" s="28" t="n"/>
      <c r="D47" s="28" t="n"/>
      <c r="E47" s="28" t="n"/>
      <c r="F47" s="28" t="n"/>
    </row>
    <row r="48" ht="34" customHeight="1">
      <c r="A48" s="29" t="inlineStr">
        <is>
          <t>3.</t>
        </is>
      </c>
      <c r="B48" s="29" t="inlineStr">
        <is>
          <t>Doppelte Auftrags-Nr. und doppelte Anlagen anhand der roten Markierungen bereinigen.</t>
        </is>
      </c>
      <c r="C48" s="29" t="n"/>
      <c r="D48" s="29" t="n"/>
      <c r="E48" s="29" t="n"/>
      <c r="F48" s="29" t="n"/>
    </row>
    <row r="49" ht="34" customHeight="1">
      <c r="A49" s="28" t="inlineStr">
        <is>
          <t>4.</t>
        </is>
      </c>
      <c r="B49" s="28" t="inlineStr">
        <is>
          <t>Kundentermin, Puffer, Produktionsende, Produktionsstart und Materialtermin in dieser Reihenfolge plausibilisieren.</t>
        </is>
      </c>
      <c r="C49" s="28" t="n"/>
      <c r="D49" s="28" t="n"/>
      <c r="E49" s="28" t="n"/>
      <c r="F49" s="28" t="n"/>
    </row>
    <row r="50" ht="34" customHeight="1">
      <c r="A50" s="29" t="inlineStr">
        <is>
          <t>5.</t>
        </is>
      </c>
      <c r="B50" s="29" t="inlineStr">
        <is>
          <t>Kapazitätsannahmen, Schichtmodell, Instandhaltung, Materiallage und tatsächliche Auslastung separat fachlich prüfen.</t>
        </is>
      </c>
      <c r="C50" s="29" t="n"/>
      <c r="D50" s="29" t="n"/>
      <c r="E50" s="29" t="n"/>
      <c r="F50" s="29" t="n"/>
    </row>
    <row r="51" ht="34" customHeight="1">
      <c r="A51" s="28" t="inlineStr">
        <is>
          <t>6.</t>
        </is>
      </c>
      <c r="B51" s="28" t="inlineStr">
        <is>
          <t>WORKDAY und NETWORKDAYS berücksichtigen Wochenenden, aber in dieser Datei keine betrieblichen Feiertage oder Stillstände.</t>
        </is>
      </c>
      <c r="C51" s="28" t="n"/>
      <c r="D51" s="28" t="n"/>
      <c r="E51" s="28" t="n"/>
      <c r="F51" s="28" t="n"/>
    </row>
    <row r="52" ht="34" customHeight="1">
      <c r="A52" s="29" t="inlineStr">
        <is>
          <t>7.</t>
        </is>
      </c>
      <c r="B52" s="29" t="inlineStr">
        <is>
          <t>Warnvalidierungen markieren ungewöhnliche Werte, blockieren aber bewusst keine fachlich begründete Eingabe.</t>
        </is>
      </c>
      <c r="C52" s="29" t="n"/>
      <c r="D52" s="29" t="n"/>
      <c r="E52" s="29" t="n"/>
      <c r="F52" s="29" t="n"/>
    </row>
    <row r="53" ht="34" customHeight="1">
      <c r="A53" s="28" t="inlineStr">
        <is>
          <t>8.</t>
        </is>
      </c>
      <c r="B53" s="28" t="inlineStr">
        <is>
          <t>Die Vorlage löst keine Bestellung, Fertigungsfreigabe, Meldung, Synchronisierung oder verbindliche Lieferzusage aus.</t>
        </is>
      </c>
      <c r="C53" s="28" t="n"/>
      <c r="D53" s="28" t="n"/>
      <c r="E53" s="28" t="n"/>
      <c r="F53" s="28" t="n"/>
    </row>
  </sheetData>
  <autoFilter ref="A17:F42"/>
  <mergeCells count="1">
    <mergeCell ref="A1:F1"/>
  </mergeCells>
  <conditionalFormatting sqref="D7:D14">
    <cfRule type="expression" priority="1" dxfId="0">
      <formula>D7="OK"</formula>
    </cfRule>
    <cfRule type="expression" priority="2" dxfId="1">
      <formula>D7="Prüfen"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betriebliche Planungsvorlage</dc:creator>
  <dc:title xmlns:dc="http://purl.org/dc/elements/1.1/">Lieferterminplanung Produktion</dc:title>
  <dc:description xmlns:dc="http://purl.org/dc/elements/1.1/">Manuelle Planungsvorlage ohne ERP-/MES-Anbindung, Echtzeitsynchronisierung oder Konformitätszusage.</dc:description>
  <dc:subject xmlns:dc="http://purl.org/dc/elements/1.1/">Rückwärtsterminierung interner Produktions- und Materialtermine</dc:subject>
  <dcterms:created xmlns:dcterms="http://purl.org/dc/terms/" xmlns:xsi="http://www.w3.org/2001/XMLSchema-instance" xsi:type="dcterms:W3CDTF">2026-09-09T00:15:43Z</dcterms:created>
  <dcterms:modified xmlns:dcterms="http://purl.org/dc/terms/" xmlns:xsi="http://www.w3.org/2001/XMLSchema-instance" xsi:type="dcterms:W3CDTF">2026-09-09T00:15:44+00:00Z</dcterms:modified>
</cp:coreProperties>
</file>