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Feinplanung" sheetId="2" state="visible" r:id="rId2"/>
    <sheet xmlns:r="http://schemas.openxmlformats.org/officeDocument/2006/relationships" name="Ressourcen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'Feinplanung'!$A$5:$R$105</definedName>
    <definedName name="_xlnm._FilterDatabase" localSheetId="2" hidden="1">'Ressourcen'!$A$5:$H$105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0.00 &quot;h&quot;"/>
    <numFmt numFmtId="166" formatCode="0 &quot;Stk.&quot;"/>
    <numFmt numFmtId="167" formatCode="0 &quot;min&quot;"/>
    <numFmt numFmtId="168" formatCode="0.00 &quot;min&quot;"/>
    <numFmt numFmtId="169" formatCode="DD.MM.YYYY HH:MM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203239"/>
      <sz val="10"/>
    </font>
    <font>
      <name val="Arial"/>
      <color rgb="00203239"/>
      <sz val="10"/>
    </font>
    <font>
      <name val="Arial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right" vertical="center"/>
    </xf>
    <xf numFmtId="169" fontId="3" fillId="6" borderId="1" applyAlignment="1" pivotButton="0" quotePrefix="0" xfId="0">
      <alignment horizontal="center" vertical="center"/>
    </xf>
    <xf numFmtId="169" fontId="3" fillId="4" borderId="1" applyAlignment="1" pivotButton="0" quotePrefix="0" xfId="0">
      <alignment horizontal="center" vertical="center"/>
    </xf>
    <xf numFmtId="169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top" wrapText="1"/>
    </xf>
    <xf numFmtId="165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right" vertical="center"/>
    </xf>
    <xf numFmtId="169" fontId="3" fillId="6" borderId="1" applyAlignment="1" pivotButton="0" quotePrefix="0" xfId="0">
      <alignment horizontal="center" vertical="center"/>
    </xf>
    <xf numFmtId="169" fontId="3" fillId="4" borderId="1" applyAlignment="1" pivotButton="0" quotePrefix="0" xfId="0">
      <alignment horizontal="center" vertical="center"/>
    </xf>
    <xf numFmtId="169" fontId="3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B8441C"/>
        </patternFill>
      </fill>
    </dxf>
    <dxf>
      <font>
        <name val="Arial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Last und Kapazität am Auswertungstag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'Zusammenfassung'!B16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'Zusammenfassung'!$A$17:$A$21</f>
            </numRef>
          </cat>
          <val>
            <numRef>
              <f>'Zusammenfassung'!$B$17:$B$21</f>
            </numRef>
          </val>
        </ser>
        <ser>
          <idx val="1"/>
          <order val="1"/>
          <tx>
            <strRef>
              <f>'Zusammenfassung'!C16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'Zusammenfassung'!$A$17:$A$21</f>
            </numRef>
          </cat>
          <val>
            <numRef>
              <f>'Zusammenfassung'!$C$17:$C$21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Ressource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Stunden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15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7" customWidth="1" min="1" max="1"/>
    <col width="68" customWidth="1" min="2" max="2"/>
    <col width="24" customWidth="1" min="3" max="3"/>
    <col width="3" customWidth="1" min="4" max="4"/>
    <col width="28" customWidth="1" min="5" max="5"/>
    <col width="30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Feinplanung Fertigungsaufträge – Zusammenfassung</t>
        </is>
      </c>
    </row>
    <row r="2" ht="42" customHeight="1">
      <c r="A2" s="2" t="inlineStr">
        <is>
          <t>Nutzer</t>
        </is>
      </c>
      <c r="B2" s="3" t="inlineStr">
        <is>
          <t>Planungsverantwortliche eines eindeutig fiktiven Fertigungsbetriebs in Deutschland.</t>
        </is>
      </c>
    </row>
    <row r="3" ht="42" customHeight="1">
      <c r="A3" s="2" t="inlineStr">
        <is>
          <t>Zeitpunkt</t>
        </is>
      </c>
      <c r="B3" s="3" t="inlineStr">
        <is>
          <t>Vor der Schicht- oder Wochenfreigabe; erzeugt am 09.09.2026, Beispielhorizont 14.09.2026 bis 18.09.2026.</t>
        </is>
      </c>
    </row>
    <row r="4" ht="42" customHeight="1">
      <c r="A4" s="2" t="inlineStr">
        <is>
          <t>Eingaben</t>
        </is>
      </c>
      <c r="B4" s="3" t="inlineStr">
        <is>
          <t>Manuell gepflegte Aufträge, Arbeitsgänge, Mengen, Zeiten, Planstarts, Solltermine sowie Ressourcenverfügbarkeit und Tageskapazität.</t>
        </is>
      </c>
    </row>
    <row r="5" ht="42" customHeight="1">
      <c r="A5" s="2" t="inlineStr">
        <is>
          <t>Entscheidung</t>
        </is>
      </c>
      <c r="B5" s="3" t="inlineStr">
        <is>
          <t>Welche Arbeitsgänge in der geplanten Reihenfolge auf den verfügbaren Ressourcen bleiben können und welche wegen Überschneidung, Tageskapazität, Terminlage oder Verfügbarkeit manuell verschoben werden sollen.</t>
        </is>
      </c>
    </row>
    <row r="6" ht="42" customHeight="1">
      <c r="A6" s="2" t="inlineStr">
        <is>
          <t>Datenquelle</t>
        </is>
      </c>
      <c r="B6" s="3" t="inlineStr">
        <is>
          <t>Ausschließlich manuelle Eingaben in Feinplanung und Ressourcen; keine ERP-/MES-Anbindung, keine Echtzeitsynchronisierung und keine automatische Freigabe.</t>
        </is>
      </c>
    </row>
    <row r="7"/>
    <row r="8">
      <c r="A8" s="4" t="inlineStr">
        <is>
          <t>Kennzahl</t>
        </is>
      </c>
      <c r="B8" s="4" t="inlineStr">
        <is>
          <t>Wert</t>
        </is>
      </c>
      <c r="C8" s="4" t="inlineStr">
        <is>
          <t>Einheit / sichtbares Ergebnis</t>
        </is>
      </c>
      <c r="E8" s="4" t="inlineStr">
        <is>
          <t>Auswertungssteuerung</t>
        </is>
      </c>
      <c r="F8" s="4" t="inlineStr">
        <is>
          <t>Eingabewert</t>
        </is>
      </c>
    </row>
    <row r="9">
      <c r="A9" s="5" t="inlineStr">
        <is>
          <t>Belegte Planzeilen</t>
        </is>
      </c>
      <c r="B9" s="6">
        <f>COUNTIF('Feinplanung'!$A$6:$A$105,"&lt;&gt;")</f>
        <v/>
      </c>
      <c r="C9" s="7" t="inlineStr">
        <is>
          <t>Arbeitsgänge</t>
        </is>
      </c>
      <c r="E9" s="8" t="inlineStr">
        <is>
          <t>Auswertungstag</t>
        </is>
      </c>
      <c r="F9" s="28" t="n">
        <v>46279</v>
      </c>
    </row>
    <row r="10" ht="42" customHeight="1">
      <c r="A10" s="10" t="inlineStr">
        <is>
          <t>Gesamtbedarf</t>
        </is>
      </c>
      <c r="B10" s="29">
        <f>SUM('Feinplanung'!$O$6:$O$105)</f>
        <v/>
      </c>
      <c r="C10" s="12" t="inlineStr">
        <is>
          <t>Stunden</t>
        </is>
      </c>
      <c r="E10" s="8" t="inlineStr">
        <is>
          <t>Verwendung</t>
        </is>
      </c>
      <c r="F10" s="13" t="inlineStr">
        <is>
          <t>Starttagbasierter Vergleich von geplanter Last und Tageskapazität</t>
        </is>
      </c>
    </row>
    <row r="11">
      <c r="A11" s="5" t="inlineStr">
        <is>
          <t>Verspätete Arbeitsgänge</t>
        </is>
      </c>
      <c r="B11" s="6">
        <f>COUNTIF('Feinplanung'!$P$6:$P$105,"Verspätet")</f>
        <v/>
      </c>
      <c r="C11" s="7" t="inlineStr">
        <is>
          <t>Arbeitsgänge</t>
        </is>
      </c>
    </row>
    <row r="12">
      <c r="A12" s="10" t="inlineStr">
        <is>
          <t>Planungshinweise</t>
        </is>
      </c>
      <c r="B12" s="14">
        <f>COUNTIF('Feinplanung'!$R$6:$R$105,"Überschneidung")+COUNTIF('Feinplanung'!$R$6:$R$105,"Kapazität überschritten")+COUNTIF('Feinplanung'!$R$6:$R$105,"Außer Verfügbarkeit")+COUNTIF('Feinplanung'!$R$6:$R$105,"Ressource nicht aktiv")</f>
        <v/>
      </c>
      <c r="C12" s="12" t="inlineStr">
        <is>
          <t>manuell zu prüfen</t>
        </is>
      </c>
    </row>
    <row r="13">
      <c r="A13" s="5" t="inlineStr">
        <is>
          <t>Fehlende Solltermine</t>
        </is>
      </c>
      <c r="B13" s="6">
        <f>COUNTIFS('Feinplanung'!$A$6:$A$105,"&lt;&gt;",'Feinplanung'!$N$6:$N$105,"")</f>
        <v/>
      </c>
      <c r="C13" s="7" t="inlineStr">
        <is>
          <t>Arbeitsgänge</t>
        </is>
      </c>
    </row>
    <row r="14"/>
    <row r="15"/>
    <row r="16">
      <c r="A16" s="4" t="inlineStr">
        <is>
          <t>Ressource</t>
        </is>
      </c>
      <c r="B16" s="4" t="inlineStr">
        <is>
          <t>Geplante Stunden</t>
        </is>
      </c>
      <c r="C16" s="4" t="inlineStr">
        <is>
          <t>Kapazität Stunden/Tag</t>
        </is>
      </c>
    </row>
    <row r="17">
      <c r="A17" s="7" t="inlineStr">
        <is>
          <t>R-101</t>
        </is>
      </c>
      <c r="B17" s="30">
        <f>IF(OR($A17="",$F$9=""),"",SUMIFS('Feinplanung'!$O$6:$O$105,'Feinplanung'!$E$6:$E$105,$A17,'Feinplanung'!$L$6:$L$105,"&gt;="&amp;$F$9,'Feinplanung'!$L$6:$L$105,"&lt;"&amp;$F$9+1))</f>
        <v/>
      </c>
      <c r="C17" s="30">
        <f>IF($A17="","",IFERROR(VLOOKUP($A17,'Ressourcen'!$A$6:$C$105,3,FALSE),""))</f>
        <v/>
      </c>
    </row>
    <row r="18">
      <c r="A18" s="12" t="inlineStr">
        <is>
          <t>R-102</t>
        </is>
      </c>
      <c r="B18" s="29">
        <f>IF(OR($A18="",$F$9=""),"",SUMIFS('Feinplanung'!$O$6:$O$105,'Feinplanung'!$E$6:$E$105,$A18,'Feinplanung'!$L$6:$L$105,"&gt;="&amp;$F$9,'Feinplanung'!$L$6:$L$105,"&lt;"&amp;$F$9+1))</f>
        <v/>
      </c>
      <c r="C18" s="29">
        <f>IF($A18="","",IFERROR(VLOOKUP($A18,'Ressourcen'!$A$6:$C$105,3,FALSE),""))</f>
        <v/>
      </c>
    </row>
    <row r="19">
      <c r="A19" s="7" t="inlineStr">
        <is>
          <t>R-103</t>
        </is>
      </c>
      <c r="B19" s="30">
        <f>IF(OR($A19="",$F$9=""),"",SUMIFS('Feinplanung'!$O$6:$O$105,'Feinplanung'!$E$6:$E$105,$A19,'Feinplanung'!$L$6:$L$105,"&gt;="&amp;$F$9,'Feinplanung'!$L$6:$L$105,"&lt;"&amp;$F$9+1))</f>
        <v/>
      </c>
      <c r="C19" s="30">
        <f>IF($A19="","",IFERROR(VLOOKUP($A19,'Ressourcen'!$A$6:$C$105,3,FALSE),""))</f>
        <v/>
      </c>
    </row>
    <row r="20">
      <c r="A20" s="12" t="inlineStr">
        <is>
          <t>R-104</t>
        </is>
      </c>
      <c r="B20" s="29">
        <f>IF(OR($A20="",$F$9=""),"",SUMIFS('Feinplanung'!$O$6:$O$105,'Feinplanung'!$E$6:$E$105,$A20,'Feinplanung'!$L$6:$L$105,"&gt;="&amp;$F$9,'Feinplanung'!$L$6:$L$105,"&lt;"&amp;$F$9+1))</f>
        <v/>
      </c>
      <c r="C20" s="29">
        <f>IF($A20="","",IFERROR(VLOOKUP($A20,'Ressourcen'!$A$6:$C$105,3,FALSE),""))</f>
        <v/>
      </c>
    </row>
    <row r="21">
      <c r="A21" s="7" t="inlineStr">
        <is>
          <t>R-105</t>
        </is>
      </c>
      <c r="B21" s="30">
        <f>IF(OR($A21="",$F$9=""),"",SUMIFS('Feinplanung'!$O$6:$O$105,'Feinplanung'!$E$6:$E$105,$A21,'Feinplanung'!$L$6:$L$105,"&gt;="&amp;$F$9,'Feinplanung'!$L$6:$L$105,"&lt;"&amp;$F$9+1))</f>
        <v/>
      </c>
      <c r="C21" s="30">
        <f>IF($A21="","",IFERROR(VLOOKUP($A21,'Ressourcen'!$A$6:$C$105,3,FALSE),""))</f>
        <v/>
      </c>
    </row>
  </sheetData>
  <mergeCells count="1">
    <mergeCell ref="A1:J1"/>
  </mergeCells>
  <conditionalFormatting sqref="B11:B13">
    <cfRule type="expression" priority="1" dxfId="0">
      <formula>B11&gt;0</formula>
    </cfRule>
  </conditionalFormatting>
  <dataValidations count="1">
    <dataValidation sqref="F9" showDropDown="0" showInputMessage="1" showErrorMessage="1" allowBlank="0" errorTitle="Datum prüfen" error="Das Datum liegt außerhalb des vorbereiteten Plausibilitätsbereichs." promptTitle="Auswertungstag" prompt="Datum für den starttagbasierten Kapazitätsvergleich eingeben." type="date" errorStyle="warning" operator="between">
      <formula1>DATE(2025,9,9)</formula1>
      <formula2>DATE(2028,9,8)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22" customWidth="1" min="4" max="4"/>
    <col width="12" customWidth="1" min="5" max="5"/>
    <col width="24" customWidth="1" min="6" max="6"/>
    <col width="12" customWidth="1" min="7" max="7"/>
    <col width="17" customWidth="1" min="8" max="8"/>
    <col width="13" customWidth="1" min="9" max="9"/>
    <col width="15" customWidth="1" min="10" max="10"/>
    <col width="18" customWidth="1" min="11" max="11"/>
    <col width="19" customWidth="1" min="12" max="12"/>
    <col width="19" customWidth="1" min="13" max="13"/>
    <col width="19" customWidth="1" min="14" max="14"/>
    <col width="13" customWidth="1" min="15" max="15"/>
    <col width="15" customWidth="1" min="16" max="16"/>
    <col width="15" customWidth="1" min="17" max="17"/>
    <col width="25" customWidth="1" min="18" max="18"/>
  </cols>
  <sheetData>
    <row r="1" ht="28" customHeight="1">
      <c r="A1" s="1" t="inlineStr">
        <is>
          <t>Feinplanung Fertigungsaufträge</t>
        </is>
      </c>
    </row>
    <row r="2" ht="44" customHeight="1">
      <c r="A2" s="2" t="inlineStr">
        <is>
          <t>Zweck</t>
        </is>
      </c>
      <c r="B2" s="3" t="inlineStr">
        <is>
          <t>Manuelle zeitliche Einplanung einzelner Arbeitsgänge auf Ressourcen; gelbe Zellen sind veränderbar, berechnete Zellen bleiben leer, solange ihre Eingangswerte fehlen.</t>
        </is>
      </c>
    </row>
    <row r="3" ht="44" customHeight="1">
      <c r="A3" s="2" t="inlineStr">
        <is>
          <t>Datenquelle</t>
        </is>
      </c>
      <c r="B3" s="3" t="inlineStr">
        <is>
          <t>Manuell übertragene oder erfasste Planungsdaten ohne automatische Verbindung zu ERP, MES, Personalplanung oder Maschinendatenerfassung.</t>
        </is>
      </c>
    </row>
    <row r="4" ht="44" customHeight="1">
      <c r="A4" s="2" t="inlineStr">
        <is>
          <t>Sichtbares Ergebnis</t>
        </is>
      </c>
      <c r="B4" s="3" t="inlineStr">
        <is>
          <t>Planende, Stundenbedarf, Terminlage, starttagbasierte Tageslast und ein priorisierter Planungshinweis je Arbeitsgang.</t>
        </is>
      </c>
    </row>
    <row r="5" ht="32" customHeight="1">
      <c r="A5" s="16" t="inlineStr">
        <is>
          <t>Plan-ID</t>
        </is>
      </c>
      <c r="B5" s="16" t="inlineStr">
        <is>
          <t>Fertigungsauftrag</t>
        </is>
      </c>
      <c r="C5" s="16" t="inlineStr">
        <is>
          <t>Arbeitsgang</t>
        </is>
      </c>
      <c r="D5" s="16" t="inlineStr">
        <is>
          <t>Artikel</t>
        </is>
      </c>
      <c r="E5" s="16" t="inlineStr">
        <is>
          <t>Ressource</t>
        </is>
      </c>
      <c r="F5" s="16" t="inlineStr">
        <is>
          <t>Verantwortungsrolle</t>
        </is>
      </c>
      <c r="G5" s="16" t="inlineStr">
        <is>
          <t>Priorität</t>
        </is>
      </c>
      <c r="H5" s="16" t="inlineStr">
        <is>
          <t>Status</t>
        </is>
      </c>
      <c r="I5" s="16" t="inlineStr">
        <is>
          <t>Menge (Stk.)</t>
        </is>
      </c>
      <c r="J5" s="16" t="inlineStr">
        <is>
          <t>Rüstzeit (min)</t>
        </is>
      </c>
      <c r="K5" s="16" t="inlineStr">
        <is>
          <t>Laufzeit (min/Stk.)</t>
        </is>
      </c>
      <c r="L5" s="16" t="inlineStr">
        <is>
          <t>Planstart</t>
        </is>
      </c>
      <c r="M5" s="16" t="inlineStr">
        <is>
          <t>Planende</t>
        </is>
      </c>
      <c r="N5" s="16" t="inlineStr">
        <is>
          <t>Solltermin</t>
        </is>
      </c>
      <c r="O5" s="16" t="inlineStr">
        <is>
          <t>Bedarf (h)</t>
        </is>
      </c>
      <c r="P5" s="16" t="inlineStr">
        <is>
          <t>Terminlage</t>
        </is>
      </c>
      <c r="Q5" s="16" t="inlineStr">
        <is>
          <t>Tageslast (h)</t>
        </is>
      </c>
      <c r="R5" s="16" t="inlineStr">
        <is>
          <t>Planungshinweis</t>
        </is>
      </c>
    </row>
    <row r="6">
      <c r="A6" s="17" t="inlineStr">
        <is>
          <t>PL-2026-001</t>
        </is>
      </c>
      <c r="B6" s="17" t="inlineStr">
        <is>
          <t>FA-2609-001</t>
        </is>
      </c>
      <c r="C6" s="18" t="n">
        <v>10</v>
      </c>
      <c r="D6" s="17" t="inlineStr">
        <is>
          <t>Flansch F-17</t>
        </is>
      </c>
      <c r="E6" s="17" t="inlineStr">
        <is>
          <t>R-101</t>
        </is>
      </c>
      <c r="F6" s="7">
        <f>IF(E6="","",IFERROR(VLOOKUP(E6,'Ressourcen'!$A$6:$F$105,6,FALSE),"Ressource prüfen"))</f>
        <v/>
      </c>
      <c r="G6" s="17" t="inlineStr">
        <is>
          <t>Hoch</t>
        </is>
      </c>
      <c r="H6" s="17" t="inlineStr">
        <is>
          <t>Freigegeben</t>
        </is>
      </c>
      <c r="I6" s="31" t="n">
        <v>40</v>
      </c>
      <c r="J6" s="32" t="n">
        <v>30</v>
      </c>
      <c r="K6" s="33" t="n">
        <v>3</v>
      </c>
      <c r="L6" s="34" t="n">
        <v>46279.25</v>
      </c>
      <c r="M6" s="35">
        <f>IF(OR(L6="",I6="",J6="",K6=""),"",L6+IFERROR((J6+I6*K6)/1440,0))</f>
        <v/>
      </c>
      <c r="N6" s="34" t="n">
        <v>46279.5</v>
      </c>
      <c r="O6" s="30">
        <f>IF(OR(I6="",J6="",K6=""),"",IFERROR((J6+I6*K6)/60,""))</f>
        <v/>
      </c>
      <c r="P6" s="7">
        <f>IF(OR(M6="",N6=""),"",IF(M6&lt;=N6,"Im Termin","Verspätet"))</f>
        <v/>
      </c>
      <c r="Q6" s="30">
        <f>IF(OR(E6="",L6="",O6=""),"",SUMIFS($O$6:$O$105,$E$6:$E$105,E6,$L$6:$L$105,"&gt;="&amp;INT(L6),$L$6:$L$105,"&lt;"&amp;INT(L6)+1))</f>
        <v/>
      </c>
      <c r="R6" s="7">
        <f>IF(OR(A6="",E6="",L6="",M6=""),"",IF(IFERROR(VLOOKUP(E6,'Ressourcen'!$A$6:$G$105,7,FALSE),"Nein")&lt;&gt;"Ja","Ressource nicht aktiv",IF(OR(L6&lt;IFERROR(VLOOKUP(E6,'Ressourcen'!$A$6:$G$105,4,FALSE),L6),M6&gt;IFERROR(VLOOKUP(E6,'Ressourcen'!$A$6:$G$105,5,FALSE),M6)),"Außer Verfügbarkeit",IF(COUNTIFS($E$6:$E$105,E6,$L$6:$L$105,"&lt;"&amp;M6,$M$6:$M$105,"&gt;"&amp;L6)&gt;1,"Überschneidung",IF(Q6&gt;IFERROR(VLOOKUP(E6,'Ressourcen'!$A$6:$C$105,3,FALSE),0),"Kapazität überschritten","Planbar")))))</f>
        <v/>
      </c>
    </row>
    <row r="7">
      <c r="A7" s="17" t="inlineStr">
        <is>
          <t>PL-2026-002</t>
        </is>
      </c>
      <c r="B7" s="17" t="inlineStr">
        <is>
          <t>FA-2609-002</t>
        </is>
      </c>
      <c r="C7" s="18" t="n">
        <v>10</v>
      </c>
      <c r="D7" s="17" t="inlineStr">
        <is>
          <t>Abdeckung A-42</t>
        </is>
      </c>
      <c r="E7" s="17" t="inlineStr">
        <is>
          <t>R-101</t>
        </is>
      </c>
      <c r="F7" s="12">
        <f>IF(E7="","",IFERROR(VLOOKUP(E7,'Ressourcen'!$A$6:$F$105,6,FALSE),"Ressource prüfen"))</f>
        <v/>
      </c>
      <c r="G7" s="17" t="inlineStr">
        <is>
          <t>Mittel</t>
        </is>
      </c>
      <c r="H7" s="17" t="inlineStr">
        <is>
          <t>Freigegeben</t>
        </is>
      </c>
      <c r="I7" s="31" t="n">
        <v>30</v>
      </c>
      <c r="J7" s="32" t="n">
        <v>20</v>
      </c>
      <c r="K7" s="33" t="n">
        <v>4</v>
      </c>
      <c r="L7" s="34" t="n">
        <v>46279.375</v>
      </c>
      <c r="M7" s="36">
        <f>IF(OR(L7="",I7="",J7="",K7=""),"",L7+IFERROR((J7+I7*K7)/1440,0))</f>
        <v/>
      </c>
      <c r="N7" s="34" t="n">
        <v>46279.54166666666</v>
      </c>
      <c r="O7" s="29">
        <f>IF(OR(I7="",J7="",K7=""),"",IFERROR((J7+I7*K7)/60,""))</f>
        <v/>
      </c>
      <c r="P7" s="12">
        <f>IF(OR(M7="",N7=""),"",IF(M7&lt;=N7,"Im Termin","Verspätet"))</f>
        <v/>
      </c>
      <c r="Q7" s="29">
        <f>IF(OR(E7="",L7="",O7=""),"",SUMIFS($O$6:$O$105,$E$6:$E$105,E7,$L$6:$L$105,"&gt;="&amp;INT(L7),$L$6:$L$105,"&lt;"&amp;INT(L7)+1))</f>
        <v/>
      </c>
      <c r="R7" s="12">
        <f>IF(OR(A7="",E7="",L7="",M7=""),"",IF(IFERROR(VLOOKUP(E7,'Ressourcen'!$A$6:$G$105,7,FALSE),"Nein")&lt;&gt;"Ja","Ressource nicht aktiv",IF(OR(L7&lt;IFERROR(VLOOKUP(E7,'Ressourcen'!$A$6:$G$105,4,FALSE),L7),M7&gt;IFERROR(VLOOKUP(E7,'Ressourcen'!$A$6:$G$105,5,FALSE),M7)),"Außer Verfügbarkeit",IF(COUNTIFS($E$6:$E$105,E7,$L$6:$L$105,"&lt;"&amp;M7,$M$6:$M$105,"&gt;"&amp;L7)&gt;1,"Überschneidung",IF(Q7&gt;IFERROR(VLOOKUP(E7,'Ressourcen'!$A$6:$C$105,3,FALSE),0),"Kapazität überschritten","Planbar")))))</f>
        <v/>
      </c>
    </row>
    <row r="8">
      <c r="A8" s="17" t="inlineStr">
        <is>
          <t>PL-2026-003</t>
        </is>
      </c>
      <c r="B8" s="17" t="inlineStr">
        <is>
          <t>FA-2609-003</t>
        </is>
      </c>
      <c r="C8" s="18" t="n">
        <v>10</v>
      </c>
      <c r="D8" s="17" t="inlineStr">
        <is>
          <t>Welle W-08</t>
        </is>
      </c>
      <c r="E8" s="17" t="inlineStr">
        <is>
          <t>R-102</t>
        </is>
      </c>
      <c r="F8" s="7">
        <f>IF(E8="","",IFERROR(VLOOKUP(E8,'Ressourcen'!$A$6:$F$105,6,FALSE),"Ressource prüfen"))</f>
        <v/>
      </c>
      <c r="G8" s="17" t="inlineStr">
        <is>
          <t>Hoch</t>
        </is>
      </c>
      <c r="H8" s="17" t="inlineStr">
        <is>
          <t>Freigegeben</t>
        </is>
      </c>
      <c r="I8" s="31" t="n">
        <v>25</v>
      </c>
      <c r="J8" s="32" t="n">
        <v>45</v>
      </c>
      <c r="K8" s="33" t="n">
        <v>6</v>
      </c>
      <c r="L8" s="34" t="n">
        <v>46279.25</v>
      </c>
      <c r="M8" s="35">
        <f>IF(OR(L8="",I8="",J8="",K8=""),"",L8+IFERROR((J8+I8*K8)/1440,0))</f>
        <v/>
      </c>
      <c r="N8" s="34" t="n">
        <v>46279.41666666666</v>
      </c>
      <c r="O8" s="30">
        <f>IF(OR(I8="",J8="",K8=""),"",IFERROR((J8+I8*K8)/60,""))</f>
        <v/>
      </c>
      <c r="P8" s="7">
        <f>IF(OR(M8="",N8=""),"",IF(M8&lt;=N8,"Im Termin","Verspätet"))</f>
        <v/>
      </c>
      <c r="Q8" s="30">
        <f>IF(OR(E8="",L8="",O8=""),"",SUMIFS($O$6:$O$105,$E$6:$E$105,E8,$L$6:$L$105,"&gt;="&amp;INT(L8),$L$6:$L$105,"&lt;"&amp;INT(L8)+1))</f>
        <v/>
      </c>
      <c r="R8" s="7">
        <f>IF(OR(A8="",E8="",L8="",M8=""),"",IF(IFERROR(VLOOKUP(E8,'Ressourcen'!$A$6:$G$105,7,FALSE),"Nein")&lt;&gt;"Ja","Ressource nicht aktiv",IF(OR(L8&lt;IFERROR(VLOOKUP(E8,'Ressourcen'!$A$6:$G$105,4,FALSE),L8),M8&gt;IFERROR(VLOOKUP(E8,'Ressourcen'!$A$6:$G$105,5,FALSE),M8)),"Außer Verfügbarkeit",IF(COUNTIFS($E$6:$E$105,E8,$L$6:$L$105,"&lt;"&amp;M8,$M$6:$M$105,"&gt;"&amp;L8)&gt;1,"Überschneidung",IF(Q8&gt;IFERROR(VLOOKUP(E8,'Ressourcen'!$A$6:$C$105,3,FALSE),0),"Kapazität überschritten","Planbar")))))</f>
        <v/>
      </c>
    </row>
    <row r="9">
      <c r="A9" s="17" t="inlineStr">
        <is>
          <t>PL-2026-004</t>
        </is>
      </c>
      <c r="B9" s="17" t="inlineStr">
        <is>
          <t>FA-2609-004</t>
        </is>
      </c>
      <c r="C9" s="18" t="n">
        <v>10</v>
      </c>
      <c r="D9" s="17" t="inlineStr">
        <is>
          <t>Bolzen B-31</t>
        </is>
      </c>
      <c r="E9" s="17" t="inlineStr">
        <is>
          <t>R-102</t>
        </is>
      </c>
      <c r="F9" s="12">
        <f>IF(E9="","",IFERROR(VLOOKUP(E9,'Ressourcen'!$A$6:$F$105,6,FALSE),"Ressource prüfen"))</f>
        <v/>
      </c>
      <c r="G9" s="17" t="inlineStr">
        <is>
          <t>Mittel</t>
        </is>
      </c>
      <c r="H9" s="17" t="inlineStr">
        <is>
          <t>Freigegeben</t>
        </is>
      </c>
      <c r="I9" s="31" t="n">
        <v>10</v>
      </c>
      <c r="J9" s="32" t="n">
        <v>20</v>
      </c>
      <c r="K9" s="33" t="n">
        <v>8</v>
      </c>
      <c r="L9" s="34" t="n">
        <v>46279.375</v>
      </c>
      <c r="M9" s="36">
        <f>IF(OR(L9="",I9="",J9="",K9=""),"",L9+IFERROR((J9+I9*K9)/1440,0))</f>
        <v/>
      </c>
      <c r="N9" s="34" t="n">
        <v>46279.45833333334</v>
      </c>
      <c r="O9" s="29">
        <f>IF(OR(I9="",J9="",K9=""),"",IFERROR((J9+I9*K9)/60,""))</f>
        <v/>
      </c>
      <c r="P9" s="12">
        <f>IF(OR(M9="",N9=""),"",IF(M9&lt;=N9,"Im Termin","Verspätet"))</f>
        <v/>
      </c>
      <c r="Q9" s="29">
        <f>IF(OR(E9="",L9="",O9=""),"",SUMIFS($O$6:$O$105,$E$6:$E$105,E9,$L$6:$L$105,"&gt;="&amp;INT(L9),$L$6:$L$105,"&lt;"&amp;INT(L9)+1))</f>
        <v/>
      </c>
      <c r="R9" s="12">
        <f>IF(OR(A9="",E9="",L9="",M9=""),"",IF(IFERROR(VLOOKUP(E9,'Ressourcen'!$A$6:$G$105,7,FALSE),"Nein")&lt;&gt;"Ja","Ressource nicht aktiv",IF(OR(L9&lt;IFERROR(VLOOKUP(E9,'Ressourcen'!$A$6:$G$105,4,FALSE),L9),M9&gt;IFERROR(VLOOKUP(E9,'Ressourcen'!$A$6:$G$105,5,FALSE),M9)),"Außer Verfügbarkeit",IF(COUNTIFS($E$6:$E$105,E9,$L$6:$L$105,"&lt;"&amp;M9,$M$6:$M$105,"&gt;"&amp;L9)&gt;1,"Überschneidung",IF(Q9&gt;IFERROR(VLOOKUP(E9,'Ressourcen'!$A$6:$C$105,3,FALSE),0),"Kapazität überschritten","Planbar")))))</f>
        <v/>
      </c>
    </row>
    <row r="10">
      <c r="A10" s="17" t="inlineStr">
        <is>
          <t>PL-2026-005</t>
        </is>
      </c>
      <c r="B10" s="17" t="inlineStr">
        <is>
          <t>FA-2609-005</t>
        </is>
      </c>
      <c r="C10" s="18" t="n">
        <v>20</v>
      </c>
      <c r="D10" s="17" t="inlineStr">
        <is>
          <t>Träger T-26</t>
        </is>
      </c>
      <c r="E10" s="17" t="inlineStr">
        <is>
          <t>R-103</t>
        </is>
      </c>
      <c r="F10" s="7">
        <f>IF(E10="","",IFERROR(VLOOKUP(E10,'Ressourcen'!$A$6:$F$105,6,FALSE),"Ressource prüfen"))</f>
        <v/>
      </c>
      <c r="G10" s="17" t="inlineStr">
        <is>
          <t>Hoch</t>
        </is>
      </c>
      <c r="H10" s="17" t="inlineStr">
        <is>
          <t>Freigegeben</t>
        </is>
      </c>
      <c r="I10" s="31" t="n">
        <v>60</v>
      </c>
      <c r="J10" s="32" t="n">
        <v>30</v>
      </c>
      <c r="K10" s="33" t="n">
        <v>5</v>
      </c>
      <c r="L10" s="34" t="n">
        <v>46279.25</v>
      </c>
      <c r="M10" s="35">
        <f>IF(OR(L10="",I10="",J10="",K10=""),"",L10+IFERROR((J10+I10*K10)/1440,0))</f>
        <v/>
      </c>
      <c r="N10" s="34" t="n">
        <v>46279.45833333334</v>
      </c>
      <c r="O10" s="30">
        <f>IF(OR(I10="",J10="",K10=""),"",IFERROR((J10+I10*K10)/60,""))</f>
        <v/>
      </c>
      <c r="P10" s="7">
        <f>IF(OR(M10="",N10=""),"",IF(M10&lt;=N10,"Im Termin","Verspätet"))</f>
        <v/>
      </c>
      <c r="Q10" s="30">
        <f>IF(OR(E10="",L10="",O10=""),"",SUMIFS($O$6:$O$105,$E$6:$E$105,E10,$L$6:$L$105,"&gt;="&amp;INT(L10),$L$6:$L$105,"&lt;"&amp;INT(L10)+1))</f>
        <v/>
      </c>
      <c r="R10" s="7">
        <f>IF(OR(A10="",E10="",L10="",M10=""),"",IF(IFERROR(VLOOKUP(E10,'Ressourcen'!$A$6:$G$105,7,FALSE),"Nein")&lt;&gt;"Ja","Ressource nicht aktiv",IF(OR(L10&lt;IFERROR(VLOOKUP(E10,'Ressourcen'!$A$6:$G$105,4,FALSE),L10),M10&gt;IFERROR(VLOOKUP(E10,'Ressourcen'!$A$6:$G$105,5,FALSE),M10)),"Außer Verfügbarkeit",IF(COUNTIFS($E$6:$E$105,E10,$L$6:$L$105,"&lt;"&amp;M10,$M$6:$M$105,"&gt;"&amp;L10)&gt;1,"Überschneidung",IF(Q10&gt;IFERROR(VLOOKUP(E10,'Ressourcen'!$A$6:$C$105,3,FALSE),0),"Kapazität überschritten","Planbar")))))</f>
        <v/>
      </c>
    </row>
    <row r="11">
      <c r="A11" s="17" t="inlineStr">
        <is>
          <t>PL-2026-006</t>
        </is>
      </c>
      <c r="B11" s="17" t="inlineStr">
        <is>
          <t>FA-2609-006</t>
        </is>
      </c>
      <c r="C11" s="18" t="n">
        <v>30</v>
      </c>
      <c r="D11" s="17" t="inlineStr">
        <is>
          <t>Baugruppe G-14</t>
        </is>
      </c>
      <c r="E11" s="17" t="inlineStr">
        <is>
          <t>R-104</t>
        </is>
      </c>
      <c r="F11" s="12">
        <f>IF(E11="","",IFERROR(VLOOKUP(E11,'Ressourcen'!$A$6:$F$105,6,FALSE),"Ressource prüfen"))</f>
        <v/>
      </c>
      <c r="G11" s="17" t="inlineStr">
        <is>
          <t>Mittel</t>
        </is>
      </c>
      <c r="H11" s="17" t="inlineStr">
        <is>
          <t>In Planung</t>
        </is>
      </c>
      <c r="I11" s="31" t="n">
        <v>20</v>
      </c>
      <c r="J11" s="32" t="n">
        <v>20</v>
      </c>
      <c r="K11" s="33" t="n">
        <v>12</v>
      </c>
      <c r="L11" s="34" t="n">
        <v>46279.29166666666</v>
      </c>
      <c r="M11" s="36">
        <f>IF(OR(L11="",I11="",J11="",K11=""),"",L11+IFERROR((J11+I11*K11)/1440,0))</f>
        <v/>
      </c>
      <c r="N11" s="34" t="n"/>
      <c r="O11" s="29">
        <f>IF(OR(I11="",J11="",K11=""),"",IFERROR((J11+I11*K11)/60,""))</f>
        <v/>
      </c>
      <c r="P11" s="12">
        <f>IF(OR(M11="",N11=""),"",IF(M11&lt;=N11,"Im Termin","Verspätet"))</f>
        <v/>
      </c>
      <c r="Q11" s="29">
        <f>IF(OR(E11="",L11="",O11=""),"",SUMIFS($O$6:$O$105,$E$6:$E$105,E11,$L$6:$L$105,"&gt;="&amp;INT(L11),$L$6:$L$105,"&lt;"&amp;INT(L11)+1))</f>
        <v/>
      </c>
      <c r="R11" s="12">
        <f>IF(OR(A11="",E11="",L11="",M11=""),"",IF(IFERROR(VLOOKUP(E11,'Ressourcen'!$A$6:$G$105,7,FALSE),"Nein")&lt;&gt;"Ja","Ressource nicht aktiv",IF(OR(L11&lt;IFERROR(VLOOKUP(E11,'Ressourcen'!$A$6:$G$105,4,FALSE),L11),M11&gt;IFERROR(VLOOKUP(E11,'Ressourcen'!$A$6:$G$105,5,FALSE),M11)),"Außer Verfügbarkeit",IF(COUNTIFS($E$6:$E$105,E11,$L$6:$L$105,"&lt;"&amp;M11,$M$6:$M$105,"&gt;"&amp;L11)&gt;1,"Überschneidung",IF(Q11&gt;IFERROR(VLOOKUP(E11,'Ressourcen'!$A$6:$C$105,3,FALSE),0),"Kapazität überschritten","Planbar")))))</f>
        <v/>
      </c>
    </row>
    <row r="12">
      <c r="A12" s="17" t="inlineStr">
        <is>
          <t>PL-2026-007</t>
        </is>
      </c>
      <c r="B12" s="17" t="inlineStr">
        <is>
          <t>FA-2609-007</t>
        </is>
      </c>
      <c r="C12" s="18" t="n">
        <v>40</v>
      </c>
      <c r="D12" s="17" t="inlineStr">
        <is>
          <t>Prüfkörper P-09</t>
        </is>
      </c>
      <c r="E12" s="17" t="inlineStr">
        <is>
          <t>R-105</t>
        </is>
      </c>
      <c r="F12" s="7">
        <f>IF(E12="","",IFERROR(VLOOKUP(E12,'Ressourcen'!$A$6:$F$105,6,FALSE),"Ressource prüfen"))</f>
        <v/>
      </c>
      <c r="G12" s="17" t="inlineStr">
        <is>
          <t>Niedrig</t>
        </is>
      </c>
      <c r="H12" s="17" t="inlineStr">
        <is>
          <t>Freigegeben</t>
        </is>
      </c>
      <c r="I12" s="31" t="n">
        <v>12</v>
      </c>
      <c r="J12" s="32" t="n">
        <v>15</v>
      </c>
      <c r="K12" s="33" t="n">
        <v>20</v>
      </c>
      <c r="L12" s="34" t="n">
        <v>46279.25</v>
      </c>
      <c r="M12" s="35">
        <f>IF(OR(L12="",I12="",J12="",K12=""),"",L12+IFERROR((J12+I12*K12)/1440,0))</f>
        <v/>
      </c>
      <c r="N12" s="34" t="n">
        <v>46279.5</v>
      </c>
      <c r="O12" s="30">
        <f>IF(OR(I12="",J12="",K12=""),"",IFERROR((J12+I12*K12)/60,""))</f>
        <v/>
      </c>
      <c r="P12" s="7">
        <f>IF(OR(M12="",N12=""),"",IF(M12&lt;=N12,"Im Termin","Verspätet"))</f>
        <v/>
      </c>
      <c r="Q12" s="30">
        <f>IF(OR(E12="",L12="",O12=""),"",SUMIFS($O$6:$O$105,$E$6:$E$105,E12,$L$6:$L$105,"&gt;="&amp;INT(L12),$L$6:$L$105,"&lt;"&amp;INT(L12)+1))</f>
        <v/>
      </c>
      <c r="R12" s="7">
        <f>IF(OR(A12="",E12="",L12="",M12=""),"",IF(IFERROR(VLOOKUP(E12,'Ressourcen'!$A$6:$G$105,7,FALSE),"Nein")&lt;&gt;"Ja","Ressource nicht aktiv",IF(OR(L12&lt;IFERROR(VLOOKUP(E12,'Ressourcen'!$A$6:$G$105,4,FALSE),L12),M12&gt;IFERROR(VLOOKUP(E12,'Ressourcen'!$A$6:$G$105,5,FALSE),M12)),"Außer Verfügbarkeit",IF(COUNTIFS($E$6:$E$105,E12,$L$6:$L$105,"&lt;"&amp;M12,$M$6:$M$105,"&gt;"&amp;L12)&gt;1,"Überschneidung",IF(Q12&gt;IFERROR(VLOOKUP(E12,'Ressourcen'!$A$6:$C$105,3,FALSE),0),"Kapazität überschritten","Planbar")))))</f>
        <v/>
      </c>
    </row>
    <row r="13">
      <c r="A13" s="17" t="inlineStr">
        <is>
          <t>PL-2026-008</t>
        </is>
      </c>
      <c r="B13" s="17" t="inlineStr">
        <is>
          <t>FA-2609-008</t>
        </is>
      </c>
      <c r="C13" s="18" t="n">
        <v>40</v>
      </c>
      <c r="D13" s="17" t="inlineStr">
        <is>
          <t>Prüfserie S-55</t>
        </is>
      </c>
      <c r="E13" s="17" t="inlineStr">
        <is>
          <t>R-105</t>
        </is>
      </c>
      <c r="F13" s="12">
        <f>IF(E13="","",IFERROR(VLOOKUP(E13,'Ressourcen'!$A$6:$F$105,6,FALSE),"Ressource prüfen"))</f>
        <v/>
      </c>
      <c r="G13" s="17" t="inlineStr">
        <is>
          <t>Hoch</t>
        </is>
      </c>
      <c r="H13" s="17" t="inlineStr">
        <is>
          <t>Freigegeben</t>
        </is>
      </c>
      <c r="I13" s="31" t="n">
        <v>20</v>
      </c>
      <c r="J13" s="32" t="n">
        <v>30</v>
      </c>
      <c r="K13" s="33" t="n">
        <v>30</v>
      </c>
      <c r="L13" s="34" t="n">
        <v>46279.45833333334</v>
      </c>
      <c r="M13" s="36">
        <f>IF(OR(L13="",I13="",J13="",K13=""),"",L13+IFERROR((J13+I13*K13)/1440,0))</f>
        <v/>
      </c>
      <c r="N13" s="34" t="n">
        <v>46279.91666666666</v>
      </c>
      <c r="O13" s="29">
        <f>IF(OR(I13="",J13="",K13=""),"",IFERROR((J13+I13*K13)/60,""))</f>
        <v/>
      </c>
      <c r="P13" s="12">
        <f>IF(OR(M13="",N13=""),"",IF(M13&lt;=N13,"Im Termin","Verspätet"))</f>
        <v/>
      </c>
      <c r="Q13" s="29">
        <f>IF(OR(E13="",L13="",O13=""),"",SUMIFS($O$6:$O$105,$E$6:$E$105,E13,$L$6:$L$105,"&gt;="&amp;INT(L13),$L$6:$L$105,"&lt;"&amp;INT(L13)+1))</f>
        <v/>
      </c>
      <c r="R13" s="12">
        <f>IF(OR(A13="",E13="",L13="",M13=""),"",IF(IFERROR(VLOOKUP(E13,'Ressourcen'!$A$6:$G$105,7,FALSE),"Nein")&lt;&gt;"Ja","Ressource nicht aktiv",IF(OR(L13&lt;IFERROR(VLOOKUP(E13,'Ressourcen'!$A$6:$G$105,4,FALSE),L13),M13&gt;IFERROR(VLOOKUP(E13,'Ressourcen'!$A$6:$G$105,5,FALSE),M13)),"Außer Verfügbarkeit",IF(COUNTIFS($E$6:$E$105,E13,$L$6:$L$105,"&lt;"&amp;M13,$M$6:$M$105,"&gt;"&amp;L13)&gt;1,"Überschneidung",IF(Q13&gt;IFERROR(VLOOKUP(E13,'Ressourcen'!$A$6:$C$105,3,FALSE),0),"Kapazität überschritten","Planbar")))))</f>
        <v/>
      </c>
    </row>
    <row r="14">
      <c r="A14" s="17" t="inlineStr">
        <is>
          <t>PL-2026-009</t>
        </is>
      </c>
      <c r="B14" s="17" t="inlineStr">
        <is>
          <t>FA-2609-009</t>
        </is>
      </c>
      <c r="C14" s="18" t="n">
        <v>10</v>
      </c>
      <c r="D14" s="17" t="inlineStr">
        <is>
          <t>Langteil L-73</t>
        </is>
      </c>
      <c r="E14" s="17" t="inlineStr">
        <is>
          <t>R-101</t>
        </is>
      </c>
      <c r="F14" s="7">
        <f>IF(E14="","",IFERROR(VLOOKUP(E14,'Ressourcen'!$A$6:$F$105,6,FALSE),"Ressource prüfen"))</f>
        <v/>
      </c>
      <c r="G14" s="17" t="inlineStr">
        <is>
          <t>Hoch</t>
        </is>
      </c>
      <c r="H14" s="17" t="inlineStr">
        <is>
          <t>Freigegeben</t>
        </is>
      </c>
      <c r="I14" s="31" t="n">
        <v>200</v>
      </c>
      <c r="J14" s="32" t="n">
        <v>60</v>
      </c>
      <c r="K14" s="33" t="n">
        <v>5</v>
      </c>
      <c r="L14" s="34" t="n">
        <v>46280.25</v>
      </c>
      <c r="M14" s="35">
        <f>IF(OR(L14="",I14="",J14="",K14=""),"",L14+IFERROR((J14+I14*K14)/1440,0))</f>
        <v/>
      </c>
      <c r="N14" s="34" t="n">
        <v>46281.25</v>
      </c>
      <c r="O14" s="30">
        <f>IF(OR(I14="",J14="",K14=""),"",IFERROR((J14+I14*K14)/60,""))</f>
        <v/>
      </c>
      <c r="P14" s="7">
        <f>IF(OR(M14="",N14=""),"",IF(M14&lt;=N14,"Im Termin","Verspätet"))</f>
        <v/>
      </c>
      <c r="Q14" s="30">
        <f>IF(OR(E14="",L14="",O14=""),"",SUMIFS($O$6:$O$105,$E$6:$E$105,E14,$L$6:$L$105,"&gt;="&amp;INT(L14),$L$6:$L$105,"&lt;"&amp;INT(L14)+1))</f>
        <v/>
      </c>
      <c r="R14" s="7">
        <f>IF(OR(A14="",E14="",L14="",M14=""),"",IF(IFERROR(VLOOKUP(E14,'Ressourcen'!$A$6:$G$105,7,FALSE),"Nein")&lt;&gt;"Ja","Ressource nicht aktiv",IF(OR(L14&lt;IFERROR(VLOOKUP(E14,'Ressourcen'!$A$6:$G$105,4,FALSE),L14),M14&gt;IFERROR(VLOOKUP(E14,'Ressourcen'!$A$6:$G$105,5,FALSE),M14)),"Außer Verfügbarkeit",IF(COUNTIFS($E$6:$E$105,E14,$L$6:$L$105,"&lt;"&amp;M14,$M$6:$M$105,"&gt;"&amp;L14)&gt;1,"Überschneidung",IF(Q14&gt;IFERROR(VLOOKUP(E14,'Ressourcen'!$A$6:$C$105,3,FALSE),0),"Kapazität überschritten","Planbar")))))</f>
        <v/>
      </c>
    </row>
    <row r="15">
      <c r="A15" s="17" t="inlineStr">
        <is>
          <t>PL-2026-010</t>
        </is>
      </c>
      <c r="B15" s="17" t="inlineStr">
        <is>
          <t>FA-2609-010</t>
        </is>
      </c>
      <c r="C15" s="18" t="n">
        <v>30</v>
      </c>
      <c r="D15" s="17" t="inlineStr">
        <is>
          <t>Montagesatz M-22</t>
        </is>
      </c>
      <c r="E15" s="17" t="inlineStr">
        <is>
          <t>R-104</t>
        </is>
      </c>
      <c r="F15" s="12">
        <f>IF(E15="","",IFERROR(VLOOKUP(E15,'Ressourcen'!$A$6:$F$105,6,FALSE),"Ressource prüfen"))</f>
        <v/>
      </c>
      <c r="G15" s="17" t="inlineStr">
        <is>
          <t>Mittel</t>
        </is>
      </c>
      <c r="H15" s="17" t="inlineStr">
        <is>
          <t>Freigegeben</t>
        </is>
      </c>
      <c r="I15" s="31" t="n">
        <v>12</v>
      </c>
      <c r="J15" s="32" t="n">
        <v>15</v>
      </c>
      <c r="K15" s="33" t="n">
        <v>15</v>
      </c>
      <c r="L15" s="34" t="n">
        <v>46283.83333333334</v>
      </c>
      <c r="M15" s="36">
        <f>IF(OR(L15="",I15="",J15="",K15=""),"",L15+IFERROR((J15+I15*K15)/1440,0))</f>
        <v/>
      </c>
      <c r="N15" s="34" t="n">
        <v>46284.33333333334</v>
      </c>
      <c r="O15" s="29">
        <f>IF(OR(I15="",J15="",K15=""),"",IFERROR((J15+I15*K15)/60,""))</f>
        <v/>
      </c>
      <c r="P15" s="12">
        <f>IF(OR(M15="",N15=""),"",IF(M15&lt;=N15,"Im Termin","Verspätet"))</f>
        <v/>
      </c>
      <c r="Q15" s="29">
        <f>IF(OR(E15="",L15="",O15=""),"",SUMIFS($O$6:$O$105,$E$6:$E$105,E15,$L$6:$L$105,"&gt;="&amp;INT(L15),$L$6:$L$105,"&lt;"&amp;INT(L15)+1))</f>
        <v/>
      </c>
      <c r="R15" s="12">
        <f>IF(OR(A15="",E15="",L15="",M15=""),"",IF(IFERROR(VLOOKUP(E15,'Ressourcen'!$A$6:$G$105,7,FALSE),"Nein")&lt;&gt;"Ja","Ressource nicht aktiv",IF(OR(L15&lt;IFERROR(VLOOKUP(E15,'Ressourcen'!$A$6:$G$105,4,FALSE),L15),M15&gt;IFERROR(VLOOKUP(E15,'Ressourcen'!$A$6:$G$105,5,FALSE),M15)),"Außer Verfügbarkeit",IF(COUNTIFS($E$6:$E$105,E15,$L$6:$L$105,"&lt;"&amp;M15,$M$6:$M$105,"&gt;"&amp;L15)&gt;1,"Überschneidung",IF(Q15&gt;IFERROR(VLOOKUP(E15,'Ressourcen'!$A$6:$C$105,3,FALSE),0),"Kapazität überschritten","Planbar")))))</f>
        <v/>
      </c>
    </row>
    <row r="16">
      <c r="A16" s="17" t="n"/>
      <c r="B16" s="17" t="n"/>
      <c r="C16" s="18" t="n"/>
      <c r="D16" s="17" t="n"/>
      <c r="E16" s="17" t="n"/>
      <c r="F16" s="7">
        <f>IF(E16="","",IFERROR(VLOOKUP(E16,'Ressourcen'!$A$6:$F$105,6,FALSE),"Ressource prüfen"))</f>
        <v/>
      </c>
      <c r="G16" s="17" t="n"/>
      <c r="H16" s="17" t="n"/>
      <c r="I16" s="31" t="n"/>
      <c r="J16" s="32" t="n"/>
      <c r="K16" s="33" t="n"/>
      <c r="L16" s="34" t="n"/>
      <c r="M16" s="35">
        <f>IF(OR(L16="",I16="",J16="",K16=""),"",L16+IFERROR((J16+I16*K16)/1440,0))</f>
        <v/>
      </c>
      <c r="N16" s="34" t="n"/>
      <c r="O16" s="30">
        <f>IF(OR(I16="",J16="",K16=""),"",IFERROR((J16+I16*K16)/60,""))</f>
        <v/>
      </c>
      <c r="P16" s="7">
        <f>IF(OR(M16="",N16=""),"",IF(M16&lt;=N16,"Im Termin","Verspätet"))</f>
        <v/>
      </c>
      <c r="Q16" s="30">
        <f>IF(OR(E16="",L16="",O16=""),"",SUMIFS($O$6:$O$105,$E$6:$E$105,E16,$L$6:$L$105,"&gt;="&amp;INT(L16),$L$6:$L$105,"&lt;"&amp;INT(L16)+1))</f>
        <v/>
      </c>
      <c r="R16" s="7">
        <f>IF(OR(A16="",E16="",L16="",M16=""),"",IF(IFERROR(VLOOKUP(E16,'Ressourcen'!$A$6:$G$105,7,FALSE),"Nein")&lt;&gt;"Ja","Ressource nicht aktiv",IF(OR(L16&lt;IFERROR(VLOOKUP(E16,'Ressourcen'!$A$6:$G$105,4,FALSE),L16),M16&gt;IFERROR(VLOOKUP(E16,'Ressourcen'!$A$6:$G$105,5,FALSE),M16)),"Außer Verfügbarkeit",IF(COUNTIFS($E$6:$E$105,E16,$L$6:$L$105,"&lt;"&amp;M16,$M$6:$M$105,"&gt;"&amp;L16)&gt;1,"Überschneidung",IF(Q16&gt;IFERROR(VLOOKUP(E16,'Ressourcen'!$A$6:$C$105,3,FALSE),0),"Kapazität überschritten","Planbar")))))</f>
        <v/>
      </c>
    </row>
    <row r="17">
      <c r="A17" s="17" t="n"/>
      <c r="B17" s="17" t="n"/>
      <c r="C17" s="18" t="n"/>
      <c r="D17" s="17" t="n"/>
      <c r="E17" s="17" t="n"/>
      <c r="F17" s="12">
        <f>IF(E17="","",IFERROR(VLOOKUP(E17,'Ressourcen'!$A$6:$F$105,6,FALSE),"Ressource prüfen"))</f>
        <v/>
      </c>
      <c r="G17" s="17" t="n"/>
      <c r="H17" s="17" t="n"/>
      <c r="I17" s="31" t="n"/>
      <c r="J17" s="32" t="n"/>
      <c r="K17" s="33" t="n"/>
      <c r="L17" s="34" t="n"/>
      <c r="M17" s="36">
        <f>IF(OR(L17="",I17="",J17="",K17=""),"",L17+IFERROR((J17+I17*K17)/1440,0))</f>
        <v/>
      </c>
      <c r="N17" s="34" t="n"/>
      <c r="O17" s="29">
        <f>IF(OR(I17="",J17="",K17=""),"",IFERROR((J17+I17*K17)/60,""))</f>
        <v/>
      </c>
      <c r="P17" s="12">
        <f>IF(OR(M17="",N17=""),"",IF(M17&lt;=N17,"Im Termin","Verspätet"))</f>
        <v/>
      </c>
      <c r="Q17" s="29">
        <f>IF(OR(E17="",L17="",O17=""),"",SUMIFS($O$6:$O$105,$E$6:$E$105,E17,$L$6:$L$105,"&gt;="&amp;INT(L17),$L$6:$L$105,"&lt;"&amp;INT(L17)+1))</f>
        <v/>
      </c>
      <c r="R17" s="12">
        <f>IF(OR(A17="",E17="",L17="",M17=""),"",IF(IFERROR(VLOOKUP(E17,'Ressourcen'!$A$6:$G$105,7,FALSE),"Nein")&lt;&gt;"Ja","Ressource nicht aktiv",IF(OR(L17&lt;IFERROR(VLOOKUP(E17,'Ressourcen'!$A$6:$G$105,4,FALSE),L17),M17&gt;IFERROR(VLOOKUP(E17,'Ressourcen'!$A$6:$G$105,5,FALSE),M17)),"Außer Verfügbarkeit",IF(COUNTIFS($E$6:$E$105,E17,$L$6:$L$105,"&lt;"&amp;M17,$M$6:$M$105,"&gt;"&amp;L17)&gt;1,"Überschneidung",IF(Q17&gt;IFERROR(VLOOKUP(E17,'Ressourcen'!$A$6:$C$105,3,FALSE),0),"Kapazität überschritten","Planbar")))))</f>
        <v/>
      </c>
    </row>
    <row r="18">
      <c r="A18" s="17" t="n"/>
      <c r="B18" s="17" t="n"/>
      <c r="C18" s="18" t="n"/>
      <c r="D18" s="17" t="n"/>
      <c r="E18" s="17" t="n"/>
      <c r="F18" s="7">
        <f>IF(E18="","",IFERROR(VLOOKUP(E18,'Ressourcen'!$A$6:$F$105,6,FALSE),"Ressource prüfen"))</f>
        <v/>
      </c>
      <c r="G18" s="17" t="n"/>
      <c r="H18" s="17" t="n"/>
      <c r="I18" s="31" t="n"/>
      <c r="J18" s="32" t="n"/>
      <c r="K18" s="33" t="n"/>
      <c r="L18" s="34" t="n"/>
      <c r="M18" s="35">
        <f>IF(OR(L18="",I18="",J18="",K18=""),"",L18+IFERROR((J18+I18*K18)/1440,0))</f>
        <v/>
      </c>
      <c r="N18" s="34" t="n"/>
      <c r="O18" s="30">
        <f>IF(OR(I18="",J18="",K18=""),"",IFERROR((J18+I18*K18)/60,""))</f>
        <v/>
      </c>
      <c r="P18" s="7">
        <f>IF(OR(M18="",N18=""),"",IF(M18&lt;=N18,"Im Termin","Verspätet"))</f>
        <v/>
      </c>
      <c r="Q18" s="30">
        <f>IF(OR(E18="",L18="",O18=""),"",SUMIFS($O$6:$O$105,$E$6:$E$105,E18,$L$6:$L$105,"&gt;="&amp;INT(L18),$L$6:$L$105,"&lt;"&amp;INT(L18)+1))</f>
        <v/>
      </c>
      <c r="R18" s="7">
        <f>IF(OR(A18="",E18="",L18="",M18=""),"",IF(IFERROR(VLOOKUP(E18,'Ressourcen'!$A$6:$G$105,7,FALSE),"Nein")&lt;&gt;"Ja","Ressource nicht aktiv",IF(OR(L18&lt;IFERROR(VLOOKUP(E18,'Ressourcen'!$A$6:$G$105,4,FALSE),L18),M18&gt;IFERROR(VLOOKUP(E18,'Ressourcen'!$A$6:$G$105,5,FALSE),M18)),"Außer Verfügbarkeit",IF(COUNTIFS($E$6:$E$105,E18,$L$6:$L$105,"&lt;"&amp;M18,$M$6:$M$105,"&gt;"&amp;L18)&gt;1,"Überschneidung",IF(Q18&gt;IFERROR(VLOOKUP(E18,'Ressourcen'!$A$6:$C$105,3,FALSE),0),"Kapazität überschritten","Planbar")))))</f>
        <v/>
      </c>
    </row>
    <row r="19">
      <c r="A19" s="17" t="n"/>
      <c r="B19" s="17" t="n"/>
      <c r="C19" s="18" t="n"/>
      <c r="D19" s="17" t="n"/>
      <c r="E19" s="17" t="n"/>
      <c r="F19" s="12">
        <f>IF(E19="","",IFERROR(VLOOKUP(E19,'Ressourcen'!$A$6:$F$105,6,FALSE),"Ressource prüfen"))</f>
        <v/>
      </c>
      <c r="G19" s="17" t="n"/>
      <c r="H19" s="17" t="n"/>
      <c r="I19" s="31" t="n"/>
      <c r="J19" s="32" t="n"/>
      <c r="K19" s="33" t="n"/>
      <c r="L19" s="34" t="n"/>
      <c r="M19" s="36">
        <f>IF(OR(L19="",I19="",J19="",K19=""),"",L19+IFERROR((J19+I19*K19)/1440,0))</f>
        <v/>
      </c>
      <c r="N19" s="34" t="n"/>
      <c r="O19" s="29">
        <f>IF(OR(I19="",J19="",K19=""),"",IFERROR((J19+I19*K19)/60,""))</f>
        <v/>
      </c>
      <c r="P19" s="12">
        <f>IF(OR(M19="",N19=""),"",IF(M19&lt;=N19,"Im Termin","Verspätet"))</f>
        <v/>
      </c>
      <c r="Q19" s="29">
        <f>IF(OR(E19="",L19="",O19=""),"",SUMIFS($O$6:$O$105,$E$6:$E$105,E19,$L$6:$L$105,"&gt;="&amp;INT(L19),$L$6:$L$105,"&lt;"&amp;INT(L19)+1))</f>
        <v/>
      </c>
      <c r="R19" s="12">
        <f>IF(OR(A19="",E19="",L19="",M19=""),"",IF(IFERROR(VLOOKUP(E19,'Ressourcen'!$A$6:$G$105,7,FALSE),"Nein")&lt;&gt;"Ja","Ressource nicht aktiv",IF(OR(L19&lt;IFERROR(VLOOKUP(E19,'Ressourcen'!$A$6:$G$105,4,FALSE),L19),M19&gt;IFERROR(VLOOKUP(E19,'Ressourcen'!$A$6:$G$105,5,FALSE),M19)),"Außer Verfügbarkeit",IF(COUNTIFS($E$6:$E$105,E19,$L$6:$L$105,"&lt;"&amp;M19,$M$6:$M$105,"&gt;"&amp;L19)&gt;1,"Überschneidung",IF(Q19&gt;IFERROR(VLOOKUP(E19,'Ressourcen'!$A$6:$C$105,3,FALSE),0),"Kapazität überschritten","Planbar")))))</f>
        <v/>
      </c>
    </row>
    <row r="20">
      <c r="A20" s="17" t="n"/>
      <c r="B20" s="17" t="n"/>
      <c r="C20" s="18" t="n"/>
      <c r="D20" s="17" t="n"/>
      <c r="E20" s="17" t="n"/>
      <c r="F20" s="7">
        <f>IF(E20="","",IFERROR(VLOOKUP(E20,'Ressourcen'!$A$6:$F$105,6,FALSE),"Ressource prüfen"))</f>
        <v/>
      </c>
      <c r="G20" s="17" t="n"/>
      <c r="H20" s="17" t="n"/>
      <c r="I20" s="31" t="n"/>
      <c r="J20" s="32" t="n"/>
      <c r="K20" s="33" t="n"/>
      <c r="L20" s="34" t="n"/>
      <c r="M20" s="35">
        <f>IF(OR(L20="",I20="",J20="",K20=""),"",L20+IFERROR((J20+I20*K20)/1440,0))</f>
        <v/>
      </c>
      <c r="N20" s="34" t="n"/>
      <c r="O20" s="30">
        <f>IF(OR(I20="",J20="",K20=""),"",IFERROR((J20+I20*K20)/60,""))</f>
        <v/>
      </c>
      <c r="P20" s="7">
        <f>IF(OR(M20="",N20=""),"",IF(M20&lt;=N20,"Im Termin","Verspätet"))</f>
        <v/>
      </c>
      <c r="Q20" s="30">
        <f>IF(OR(E20="",L20="",O20=""),"",SUMIFS($O$6:$O$105,$E$6:$E$105,E20,$L$6:$L$105,"&gt;="&amp;INT(L20),$L$6:$L$105,"&lt;"&amp;INT(L20)+1))</f>
        <v/>
      </c>
      <c r="R20" s="7">
        <f>IF(OR(A20="",E20="",L20="",M20=""),"",IF(IFERROR(VLOOKUP(E20,'Ressourcen'!$A$6:$G$105,7,FALSE),"Nein")&lt;&gt;"Ja","Ressource nicht aktiv",IF(OR(L20&lt;IFERROR(VLOOKUP(E20,'Ressourcen'!$A$6:$G$105,4,FALSE),L20),M20&gt;IFERROR(VLOOKUP(E20,'Ressourcen'!$A$6:$G$105,5,FALSE),M20)),"Außer Verfügbarkeit",IF(COUNTIFS($E$6:$E$105,E20,$L$6:$L$105,"&lt;"&amp;M20,$M$6:$M$105,"&gt;"&amp;L20)&gt;1,"Überschneidung",IF(Q20&gt;IFERROR(VLOOKUP(E20,'Ressourcen'!$A$6:$C$105,3,FALSE),0),"Kapazität überschritten","Planbar")))))</f>
        <v/>
      </c>
    </row>
    <row r="21">
      <c r="A21" s="17" t="n"/>
      <c r="B21" s="17" t="n"/>
      <c r="C21" s="18" t="n"/>
      <c r="D21" s="17" t="n"/>
      <c r="E21" s="17" t="n"/>
      <c r="F21" s="12">
        <f>IF(E21="","",IFERROR(VLOOKUP(E21,'Ressourcen'!$A$6:$F$105,6,FALSE),"Ressource prüfen"))</f>
        <v/>
      </c>
      <c r="G21" s="17" t="n"/>
      <c r="H21" s="17" t="n"/>
      <c r="I21" s="31" t="n"/>
      <c r="J21" s="32" t="n"/>
      <c r="K21" s="33" t="n"/>
      <c r="L21" s="34" t="n"/>
      <c r="M21" s="36">
        <f>IF(OR(L21="",I21="",J21="",K21=""),"",L21+IFERROR((J21+I21*K21)/1440,0))</f>
        <v/>
      </c>
      <c r="N21" s="34" t="n"/>
      <c r="O21" s="29">
        <f>IF(OR(I21="",J21="",K21=""),"",IFERROR((J21+I21*K21)/60,""))</f>
        <v/>
      </c>
      <c r="P21" s="12">
        <f>IF(OR(M21="",N21=""),"",IF(M21&lt;=N21,"Im Termin","Verspätet"))</f>
        <v/>
      </c>
      <c r="Q21" s="29">
        <f>IF(OR(E21="",L21="",O21=""),"",SUMIFS($O$6:$O$105,$E$6:$E$105,E21,$L$6:$L$105,"&gt;="&amp;INT(L21),$L$6:$L$105,"&lt;"&amp;INT(L21)+1))</f>
        <v/>
      </c>
      <c r="R21" s="12">
        <f>IF(OR(A21="",E21="",L21="",M21=""),"",IF(IFERROR(VLOOKUP(E21,'Ressourcen'!$A$6:$G$105,7,FALSE),"Nein")&lt;&gt;"Ja","Ressource nicht aktiv",IF(OR(L21&lt;IFERROR(VLOOKUP(E21,'Ressourcen'!$A$6:$G$105,4,FALSE),L21),M21&gt;IFERROR(VLOOKUP(E21,'Ressourcen'!$A$6:$G$105,5,FALSE),M21)),"Außer Verfügbarkeit",IF(COUNTIFS($E$6:$E$105,E21,$L$6:$L$105,"&lt;"&amp;M21,$M$6:$M$105,"&gt;"&amp;L21)&gt;1,"Überschneidung",IF(Q21&gt;IFERROR(VLOOKUP(E21,'Ressourcen'!$A$6:$C$105,3,FALSE),0),"Kapazität überschritten","Planbar")))))</f>
        <v/>
      </c>
    </row>
    <row r="22">
      <c r="A22" s="17" t="n"/>
      <c r="B22" s="17" t="n"/>
      <c r="C22" s="18" t="n"/>
      <c r="D22" s="17" t="n"/>
      <c r="E22" s="17" t="n"/>
      <c r="F22" s="7">
        <f>IF(E22="","",IFERROR(VLOOKUP(E22,'Ressourcen'!$A$6:$F$105,6,FALSE),"Ressource prüfen"))</f>
        <v/>
      </c>
      <c r="G22" s="17" t="n"/>
      <c r="H22" s="17" t="n"/>
      <c r="I22" s="31" t="n"/>
      <c r="J22" s="32" t="n"/>
      <c r="K22" s="33" t="n"/>
      <c r="L22" s="34" t="n"/>
      <c r="M22" s="35">
        <f>IF(OR(L22="",I22="",J22="",K22=""),"",L22+IFERROR((J22+I22*K22)/1440,0))</f>
        <v/>
      </c>
      <c r="N22" s="34" t="n"/>
      <c r="O22" s="30">
        <f>IF(OR(I22="",J22="",K22=""),"",IFERROR((J22+I22*K22)/60,""))</f>
        <v/>
      </c>
      <c r="P22" s="7">
        <f>IF(OR(M22="",N22=""),"",IF(M22&lt;=N22,"Im Termin","Verspätet"))</f>
        <v/>
      </c>
      <c r="Q22" s="30">
        <f>IF(OR(E22="",L22="",O22=""),"",SUMIFS($O$6:$O$105,$E$6:$E$105,E22,$L$6:$L$105,"&gt;="&amp;INT(L22),$L$6:$L$105,"&lt;"&amp;INT(L22)+1))</f>
        <v/>
      </c>
      <c r="R22" s="7">
        <f>IF(OR(A22="",E22="",L22="",M22=""),"",IF(IFERROR(VLOOKUP(E22,'Ressourcen'!$A$6:$G$105,7,FALSE),"Nein")&lt;&gt;"Ja","Ressource nicht aktiv",IF(OR(L22&lt;IFERROR(VLOOKUP(E22,'Ressourcen'!$A$6:$G$105,4,FALSE),L22),M22&gt;IFERROR(VLOOKUP(E22,'Ressourcen'!$A$6:$G$105,5,FALSE),M22)),"Außer Verfügbarkeit",IF(COUNTIFS($E$6:$E$105,E22,$L$6:$L$105,"&lt;"&amp;M22,$M$6:$M$105,"&gt;"&amp;L22)&gt;1,"Überschneidung",IF(Q22&gt;IFERROR(VLOOKUP(E22,'Ressourcen'!$A$6:$C$105,3,FALSE),0),"Kapazität überschritten","Planbar")))))</f>
        <v/>
      </c>
    </row>
    <row r="23">
      <c r="A23" s="17" t="n"/>
      <c r="B23" s="17" t="n"/>
      <c r="C23" s="18" t="n"/>
      <c r="D23" s="17" t="n"/>
      <c r="E23" s="17" t="n"/>
      <c r="F23" s="12">
        <f>IF(E23="","",IFERROR(VLOOKUP(E23,'Ressourcen'!$A$6:$F$105,6,FALSE),"Ressource prüfen"))</f>
        <v/>
      </c>
      <c r="G23" s="17" t="n"/>
      <c r="H23" s="17" t="n"/>
      <c r="I23" s="31" t="n"/>
      <c r="J23" s="32" t="n"/>
      <c r="K23" s="33" t="n"/>
      <c r="L23" s="34" t="n"/>
      <c r="M23" s="36">
        <f>IF(OR(L23="",I23="",J23="",K23=""),"",L23+IFERROR((J23+I23*K23)/1440,0))</f>
        <v/>
      </c>
      <c r="N23" s="34" t="n"/>
      <c r="O23" s="29">
        <f>IF(OR(I23="",J23="",K23=""),"",IFERROR((J23+I23*K23)/60,""))</f>
        <v/>
      </c>
      <c r="P23" s="12">
        <f>IF(OR(M23="",N23=""),"",IF(M23&lt;=N23,"Im Termin","Verspätet"))</f>
        <v/>
      </c>
      <c r="Q23" s="29">
        <f>IF(OR(E23="",L23="",O23=""),"",SUMIFS($O$6:$O$105,$E$6:$E$105,E23,$L$6:$L$105,"&gt;="&amp;INT(L23),$L$6:$L$105,"&lt;"&amp;INT(L23)+1))</f>
        <v/>
      </c>
      <c r="R23" s="12">
        <f>IF(OR(A23="",E23="",L23="",M23=""),"",IF(IFERROR(VLOOKUP(E23,'Ressourcen'!$A$6:$G$105,7,FALSE),"Nein")&lt;&gt;"Ja","Ressource nicht aktiv",IF(OR(L23&lt;IFERROR(VLOOKUP(E23,'Ressourcen'!$A$6:$G$105,4,FALSE),L23),M23&gt;IFERROR(VLOOKUP(E23,'Ressourcen'!$A$6:$G$105,5,FALSE),M23)),"Außer Verfügbarkeit",IF(COUNTIFS($E$6:$E$105,E23,$L$6:$L$105,"&lt;"&amp;M23,$M$6:$M$105,"&gt;"&amp;L23)&gt;1,"Überschneidung",IF(Q23&gt;IFERROR(VLOOKUP(E23,'Ressourcen'!$A$6:$C$105,3,FALSE),0),"Kapazität überschritten","Planbar")))))</f>
        <v/>
      </c>
    </row>
    <row r="24">
      <c r="A24" s="17" t="n"/>
      <c r="B24" s="17" t="n"/>
      <c r="C24" s="18" t="n"/>
      <c r="D24" s="17" t="n"/>
      <c r="E24" s="17" t="n"/>
      <c r="F24" s="7">
        <f>IF(E24="","",IFERROR(VLOOKUP(E24,'Ressourcen'!$A$6:$F$105,6,FALSE),"Ressource prüfen"))</f>
        <v/>
      </c>
      <c r="G24" s="17" t="n"/>
      <c r="H24" s="17" t="n"/>
      <c r="I24" s="31" t="n"/>
      <c r="J24" s="32" t="n"/>
      <c r="K24" s="33" t="n"/>
      <c r="L24" s="34" t="n"/>
      <c r="M24" s="35">
        <f>IF(OR(L24="",I24="",J24="",K24=""),"",L24+IFERROR((J24+I24*K24)/1440,0))</f>
        <v/>
      </c>
      <c r="N24" s="34" t="n"/>
      <c r="O24" s="30">
        <f>IF(OR(I24="",J24="",K24=""),"",IFERROR((J24+I24*K24)/60,""))</f>
        <v/>
      </c>
      <c r="P24" s="7">
        <f>IF(OR(M24="",N24=""),"",IF(M24&lt;=N24,"Im Termin","Verspätet"))</f>
        <v/>
      </c>
      <c r="Q24" s="30">
        <f>IF(OR(E24="",L24="",O24=""),"",SUMIFS($O$6:$O$105,$E$6:$E$105,E24,$L$6:$L$105,"&gt;="&amp;INT(L24),$L$6:$L$105,"&lt;"&amp;INT(L24)+1))</f>
        <v/>
      </c>
      <c r="R24" s="7">
        <f>IF(OR(A24="",E24="",L24="",M24=""),"",IF(IFERROR(VLOOKUP(E24,'Ressourcen'!$A$6:$G$105,7,FALSE),"Nein")&lt;&gt;"Ja","Ressource nicht aktiv",IF(OR(L24&lt;IFERROR(VLOOKUP(E24,'Ressourcen'!$A$6:$G$105,4,FALSE),L24),M24&gt;IFERROR(VLOOKUP(E24,'Ressourcen'!$A$6:$G$105,5,FALSE),M24)),"Außer Verfügbarkeit",IF(COUNTIFS($E$6:$E$105,E24,$L$6:$L$105,"&lt;"&amp;M24,$M$6:$M$105,"&gt;"&amp;L24)&gt;1,"Überschneidung",IF(Q24&gt;IFERROR(VLOOKUP(E24,'Ressourcen'!$A$6:$C$105,3,FALSE),0),"Kapazität überschritten","Planbar")))))</f>
        <v/>
      </c>
    </row>
    <row r="25">
      <c r="A25" s="17" t="n"/>
      <c r="B25" s="17" t="n"/>
      <c r="C25" s="18" t="n"/>
      <c r="D25" s="17" t="n"/>
      <c r="E25" s="17" t="n"/>
      <c r="F25" s="12">
        <f>IF(E25="","",IFERROR(VLOOKUP(E25,'Ressourcen'!$A$6:$F$105,6,FALSE),"Ressource prüfen"))</f>
        <v/>
      </c>
      <c r="G25" s="17" t="n"/>
      <c r="H25" s="17" t="n"/>
      <c r="I25" s="31" t="n"/>
      <c r="J25" s="32" t="n"/>
      <c r="K25" s="33" t="n"/>
      <c r="L25" s="34" t="n"/>
      <c r="M25" s="36">
        <f>IF(OR(L25="",I25="",J25="",K25=""),"",L25+IFERROR((J25+I25*K25)/1440,0))</f>
        <v/>
      </c>
      <c r="N25" s="34" t="n"/>
      <c r="O25" s="29">
        <f>IF(OR(I25="",J25="",K25=""),"",IFERROR((J25+I25*K25)/60,""))</f>
        <v/>
      </c>
      <c r="P25" s="12">
        <f>IF(OR(M25="",N25=""),"",IF(M25&lt;=N25,"Im Termin","Verspätet"))</f>
        <v/>
      </c>
      <c r="Q25" s="29">
        <f>IF(OR(E25="",L25="",O25=""),"",SUMIFS($O$6:$O$105,$E$6:$E$105,E25,$L$6:$L$105,"&gt;="&amp;INT(L25),$L$6:$L$105,"&lt;"&amp;INT(L25)+1))</f>
        <v/>
      </c>
      <c r="R25" s="12">
        <f>IF(OR(A25="",E25="",L25="",M25=""),"",IF(IFERROR(VLOOKUP(E25,'Ressourcen'!$A$6:$G$105,7,FALSE),"Nein")&lt;&gt;"Ja","Ressource nicht aktiv",IF(OR(L25&lt;IFERROR(VLOOKUP(E25,'Ressourcen'!$A$6:$G$105,4,FALSE),L25),M25&gt;IFERROR(VLOOKUP(E25,'Ressourcen'!$A$6:$G$105,5,FALSE),M25)),"Außer Verfügbarkeit",IF(COUNTIFS($E$6:$E$105,E25,$L$6:$L$105,"&lt;"&amp;M25,$M$6:$M$105,"&gt;"&amp;L25)&gt;1,"Überschneidung",IF(Q25&gt;IFERROR(VLOOKUP(E25,'Ressourcen'!$A$6:$C$105,3,FALSE),0),"Kapazität überschritten","Planbar")))))</f>
        <v/>
      </c>
    </row>
    <row r="26">
      <c r="A26" s="17" t="n"/>
      <c r="B26" s="17" t="n"/>
      <c r="C26" s="18" t="n"/>
      <c r="D26" s="17" t="n"/>
      <c r="E26" s="17" t="n"/>
      <c r="F26" s="7">
        <f>IF(E26="","",IFERROR(VLOOKUP(E26,'Ressourcen'!$A$6:$F$105,6,FALSE),"Ressource prüfen"))</f>
        <v/>
      </c>
      <c r="G26" s="17" t="n"/>
      <c r="H26" s="17" t="n"/>
      <c r="I26" s="31" t="n"/>
      <c r="J26" s="32" t="n"/>
      <c r="K26" s="33" t="n"/>
      <c r="L26" s="34" t="n"/>
      <c r="M26" s="35">
        <f>IF(OR(L26="",I26="",J26="",K26=""),"",L26+IFERROR((J26+I26*K26)/1440,0))</f>
        <v/>
      </c>
      <c r="N26" s="34" t="n"/>
      <c r="O26" s="30">
        <f>IF(OR(I26="",J26="",K26=""),"",IFERROR((J26+I26*K26)/60,""))</f>
        <v/>
      </c>
      <c r="P26" s="7">
        <f>IF(OR(M26="",N26=""),"",IF(M26&lt;=N26,"Im Termin","Verspätet"))</f>
        <v/>
      </c>
      <c r="Q26" s="30">
        <f>IF(OR(E26="",L26="",O26=""),"",SUMIFS($O$6:$O$105,$E$6:$E$105,E26,$L$6:$L$105,"&gt;="&amp;INT(L26),$L$6:$L$105,"&lt;"&amp;INT(L26)+1))</f>
        <v/>
      </c>
      <c r="R26" s="7">
        <f>IF(OR(A26="",E26="",L26="",M26=""),"",IF(IFERROR(VLOOKUP(E26,'Ressourcen'!$A$6:$G$105,7,FALSE),"Nein")&lt;&gt;"Ja","Ressource nicht aktiv",IF(OR(L26&lt;IFERROR(VLOOKUP(E26,'Ressourcen'!$A$6:$G$105,4,FALSE),L26),M26&gt;IFERROR(VLOOKUP(E26,'Ressourcen'!$A$6:$G$105,5,FALSE),M26)),"Außer Verfügbarkeit",IF(COUNTIFS($E$6:$E$105,E26,$L$6:$L$105,"&lt;"&amp;M26,$M$6:$M$105,"&gt;"&amp;L26)&gt;1,"Überschneidung",IF(Q26&gt;IFERROR(VLOOKUP(E26,'Ressourcen'!$A$6:$C$105,3,FALSE),0),"Kapazität überschritten","Planbar")))))</f>
        <v/>
      </c>
    </row>
    <row r="27">
      <c r="A27" s="17" t="n"/>
      <c r="B27" s="17" t="n"/>
      <c r="C27" s="18" t="n"/>
      <c r="D27" s="17" t="n"/>
      <c r="E27" s="17" t="n"/>
      <c r="F27" s="12">
        <f>IF(E27="","",IFERROR(VLOOKUP(E27,'Ressourcen'!$A$6:$F$105,6,FALSE),"Ressource prüfen"))</f>
        <v/>
      </c>
      <c r="G27" s="17" t="n"/>
      <c r="H27" s="17" t="n"/>
      <c r="I27" s="31" t="n"/>
      <c r="J27" s="32" t="n"/>
      <c r="K27" s="33" t="n"/>
      <c r="L27" s="34" t="n"/>
      <c r="M27" s="36">
        <f>IF(OR(L27="",I27="",J27="",K27=""),"",L27+IFERROR((J27+I27*K27)/1440,0))</f>
        <v/>
      </c>
      <c r="N27" s="34" t="n"/>
      <c r="O27" s="29">
        <f>IF(OR(I27="",J27="",K27=""),"",IFERROR((J27+I27*K27)/60,""))</f>
        <v/>
      </c>
      <c r="P27" s="12">
        <f>IF(OR(M27="",N27=""),"",IF(M27&lt;=N27,"Im Termin","Verspätet"))</f>
        <v/>
      </c>
      <c r="Q27" s="29">
        <f>IF(OR(E27="",L27="",O27=""),"",SUMIFS($O$6:$O$105,$E$6:$E$105,E27,$L$6:$L$105,"&gt;="&amp;INT(L27),$L$6:$L$105,"&lt;"&amp;INT(L27)+1))</f>
        <v/>
      </c>
      <c r="R27" s="12">
        <f>IF(OR(A27="",E27="",L27="",M27=""),"",IF(IFERROR(VLOOKUP(E27,'Ressourcen'!$A$6:$G$105,7,FALSE),"Nein")&lt;&gt;"Ja","Ressource nicht aktiv",IF(OR(L27&lt;IFERROR(VLOOKUP(E27,'Ressourcen'!$A$6:$G$105,4,FALSE),L27),M27&gt;IFERROR(VLOOKUP(E27,'Ressourcen'!$A$6:$G$105,5,FALSE),M27)),"Außer Verfügbarkeit",IF(COUNTIFS($E$6:$E$105,E27,$L$6:$L$105,"&lt;"&amp;M27,$M$6:$M$105,"&gt;"&amp;L27)&gt;1,"Überschneidung",IF(Q27&gt;IFERROR(VLOOKUP(E27,'Ressourcen'!$A$6:$C$105,3,FALSE),0),"Kapazität überschritten","Planbar")))))</f>
        <v/>
      </c>
    </row>
    <row r="28">
      <c r="A28" s="17" t="n"/>
      <c r="B28" s="17" t="n"/>
      <c r="C28" s="18" t="n"/>
      <c r="D28" s="17" t="n"/>
      <c r="E28" s="17" t="n"/>
      <c r="F28" s="7">
        <f>IF(E28="","",IFERROR(VLOOKUP(E28,'Ressourcen'!$A$6:$F$105,6,FALSE),"Ressource prüfen"))</f>
        <v/>
      </c>
      <c r="G28" s="17" t="n"/>
      <c r="H28" s="17" t="n"/>
      <c r="I28" s="31" t="n"/>
      <c r="J28" s="32" t="n"/>
      <c r="K28" s="33" t="n"/>
      <c r="L28" s="34" t="n"/>
      <c r="M28" s="35">
        <f>IF(OR(L28="",I28="",J28="",K28=""),"",L28+IFERROR((J28+I28*K28)/1440,0))</f>
        <v/>
      </c>
      <c r="N28" s="34" t="n"/>
      <c r="O28" s="30">
        <f>IF(OR(I28="",J28="",K28=""),"",IFERROR((J28+I28*K28)/60,""))</f>
        <v/>
      </c>
      <c r="P28" s="7">
        <f>IF(OR(M28="",N28=""),"",IF(M28&lt;=N28,"Im Termin","Verspätet"))</f>
        <v/>
      </c>
      <c r="Q28" s="30">
        <f>IF(OR(E28="",L28="",O28=""),"",SUMIFS($O$6:$O$105,$E$6:$E$105,E28,$L$6:$L$105,"&gt;="&amp;INT(L28),$L$6:$L$105,"&lt;"&amp;INT(L28)+1))</f>
        <v/>
      </c>
      <c r="R28" s="7">
        <f>IF(OR(A28="",E28="",L28="",M28=""),"",IF(IFERROR(VLOOKUP(E28,'Ressourcen'!$A$6:$G$105,7,FALSE),"Nein")&lt;&gt;"Ja","Ressource nicht aktiv",IF(OR(L28&lt;IFERROR(VLOOKUP(E28,'Ressourcen'!$A$6:$G$105,4,FALSE),L28),M28&gt;IFERROR(VLOOKUP(E28,'Ressourcen'!$A$6:$G$105,5,FALSE),M28)),"Außer Verfügbarkeit",IF(COUNTIFS($E$6:$E$105,E28,$L$6:$L$105,"&lt;"&amp;M28,$M$6:$M$105,"&gt;"&amp;L28)&gt;1,"Überschneidung",IF(Q28&gt;IFERROR(VLOOKUP(E28,'Ressourcen'!$A$6:$C$105,3,FALSE),0),"Kapazität überschritten","Planbar")))))</f>
        <v/>
      </c>
    </row>
    <row r="29">
      <c r="A29" s="17" t="n"/>
      <c r="B29" s="17" t="n"/>
      <c r="C29" s="18" t="n"/>
      <c r="D29" s="17" t="n"/>
      <c r="E29" s="17" t="n"/>
      <c r="F29" s="12">
        <f>IF(E29="","",IFERROR(VLOOKUP(E29,'Ressourcen'!$A$6:$F$105,6,FALSE),"Ressource prüfen"))</f>
        <v/>
      </c>
      <c r="G29" s="17" t="n"/>
      <c r="H29" s="17" t="n"/>
      <c r="I29" s="31" t="n"/>
      <c r="J29" s="32" t="n"/>
      <c r="K29" s="33" t="n"/>
      <c r="L29" s="34" t="n"/>
      <c r="M29" s="36">
        <f>IF(OR(L29="",I29="",J29="",K29=""),"",L29+IFERROR((J29+I29*K29)/1440,0))</f>
        <v/>
      </c>
      <c r="N29" s="34" t="n"/>
      <c r="O29" s="29">
        <f>IF(OR(I29="",J29="",K29=""),"",IFERROR((J29+I29*K29)/60,""))</f>
        <v/>
      </c>
      <c r="P29" s="12">
        <f>IF(OR(M29="",N29=""),"",IF(M29&lt;=N29,"Im Termin","Verspätet"))</f>
        <v/>
      </c>
      <c r="Q29" s="29">
        <f>IF(OR(E29="",L29="",O29=""),"",SUMIFS($O$6:$O$105,$E$6:$E$105,E29,$L$6:$L$105,"&gt;="&amp;INT(L29),$L$6:$L$105,"&lt;"&amp;INT(L29)+1))</f>
        <v/>
      </c>
      <c r="R29" s="12">
        <f>IF(OR(A29="",E29="",L29="",M29=""),"",IF(IFERROR(VLOOKUP(E29,'Ressourcen'!$A$6:$G$105,7,FALSE),"Nein")&lt;&gt;"Ja","Ressource nicht aktiv",IF(OR(L29&lt;IFERROR(VLOOKUP(E29,'Ressourcen'!$A$6:$G$105,4,FALSE),L29),M29&gt;IFERROR(VLOOKUP(E29,'Ressourcen'!$A$6:$G$105,5,FALSE),M29)),"Außer Verfügbarkeit",IF(COUNTIFS($E$6:$E$105,E29,$L$6:$L$105,"&lt;"&amp;M29,$M$6:$M$105,"&gt;"&amp;L29)&gt;1,"Überschneidung",IF(Q29&gt;IFERROR(VLOOKUP(E29,'Ressourcen'!$A$6:$C$105,3,FALSE),0),"Kapazität überschritten","Planbar")))))</f>
        <v/>
      </c>
    </row>
    <row r="30">
      <c r="A30" s="17" t="n"/>
      <c r="B30" s="17" t="n"/>
      <c r="C30" s="18" t="n"/>
      <c r="D30" s="17" t="n"/>
      <c r="E30" s="17" t="n"/>
      <c r="F30" s="7">
        <f>IF(E30="","",IFERROR(VLOOKUP(E30,'Ressourcen'!$A$6:$F$105,6,FALSE),"Ressource prüfen"))</f>
        <v/>
      </c>
      <c r="G30" s="17" t="n"/>
      <c r="H30" s="17" t="n"/>
      <c r="I30" s="31" t="n"/>
      <c r="J30" s="32" t="n"/>
      <c r="K30" s="33" t="n"/>
      <c r="L30" s="34" t="n"/>
      <c r="M30" s="35">
        <f>IF(OR(L30="",I30="",J30="",K30=""),"",L30+IFERROR((J30+I30*K30)/1440,0))</f>
        <v/>
      </c>
      <c r="N30" s="34" t="n"/>
      <c r="O30" s="30">
        <f>IF(OR(I30="",J30="",K30=""),"",IFERROR((J30+I30*K30)/60,""))</f>
        <v/>
      </c>
      <c r="P30" s="7">
        <f>IF(OR(M30="",N30=""),"",IF(M30&lt;=N30,"Im Termin","Verspätet"))</f>
        <v/>
      </c>
      <c r="Q30" s="30">
        <f>IF(OR(E30="",L30="",O30=""),"",SUMIFS($O$6:$O$105,$E$6:$E$105,E30,$L$6:$L$105,"&gt;="&amp;INT(L30),$L$6:$L$105,"&lt;"&amp;INT(L30)+1))</f>
        <v/>
      </c>
      <c r="R30" s="7">
        <f>IF(OR(A30="",E30="",L30="",M30=""),"",IF(IFERROR(VLOOKUP(E30,'Ressourcen'!$A$6:$G$105,7,FALSE),"Nein")&lt;&gt;"Ja","Ressource nicht aktiv",IF(OR(L30&lt;IFERROR(VLOOKUP(E30,'Ressourcen'!$A$6:$G$105,4,FALSE),L30),M30&gt;IFERROR(VLOOKUP(E30,'Ressourcen'!$A$6:$G$105,5,FALSE),M30)),"Außer Verfügbarkeit",IF(COUNTIFS($E$6:$E$105,E30,$L$6:$L$105,"&lt;"&amp;M30,$M$6:$M$105,"&gt;"&amp;L30)&gt;1,"Überschneidung",IF(Q30&gt;IFERROR(VLOOKUP(E30,'Ressourcen'!$A$6:$C$105,3,FALSE),0),"Kapazität überschritten","Planbar")))))</f>
        <v/>
      </c>
    </row>
    <row r="31">
      <c r="A31" s="17" t="n"/>
      <c r="B31" s="17" t="n"/>
      <c r="C31" s="18" t="n"/>
      <c r="D31" s="17" t="n"/>
      <c r="E31" s="17" t="n"/>
      <c r="F31" s="12">
        <f>IF(E31="","",IFERROR(VLOOKUP(E31,'Ressourcen'!$A$6:$F$105,6,FALSE),"Ressource prüfen"))</f>
        <v/>
      </c>
      <c r="G31" s="17" t="n"/>
      <c r="H31" s="17" t="n"/>
      <c r="I31" s="31" t="n"/>
      <c r="J31" s="32" t="n"/>
      <c r="K31" s="33" t="n"/>
      <c r="L31" s="34" t="n"/>
      <c r="M31" s="36">
        <f>IF(OR(L31="",I31="",J31="",K31=""),"",L31+IFERROR((J31+I31*K31)/1440,0))</f>
        <v/>
      </c>
      <c r="N31" s="34" t="n"/>
      <c r="O31" s="29">
        <f>IF(OR(I31="",J31="",K31=""),"",IFERROR((J31+I31*K31)/60,""))</f>
        <v/>
      </c>
      <c r="P31" s="12">
        <f>IF(OR(M31="",N31=""),"",IF(M31&lt;=N31,"Im Termin","Verspätet"))</f>
        <v/>
      </c>
      <c r="Q31" s="29">
        <f>IF(OR(E31="",L31="",O31=""),"",SUMIFS($O$6:$O$105,$E$6:$E$105,E31,$L$6:$L$105,"&gt;="&amp;INT(L31),$L$6:$L$105,"&lt;"&amp;INT(L31)+1))</f>
        <v/>
      </c>
      <c r="R31" s="12">
        <f>IF(OR(A31="",E31="",L31="",M31=""),"",IF(IFERROR(VLOOKUP(E31,'Ressourcen'!$A$6:$G$105,7,FALSE),"Nein")&lt;&gt;"Ja","Ressource nicht aktiv",IF(OR(L31&lt;IFERROR(VLOOKUP(E31,'Ressourcen'!$A$6:$G$105,4,FALSE),L31),M31&gt;IFERROR(VLOOKUP(E31,'Ressourcen'!$A$6:$G$105,5,FALSE),M31)),"Außer Verfügbarkeit",IF(COUNTIFS($E$6:$E$105,E31,$L$6:$L$105,"&lt;"&amp;M31,$M$6:$M$105,"&gt;"&amp;L31)&gt;1,"Überschneidung",IF(Q31&gt;IFERROR(VLOOKUP(E31,'Ressourcen'!$A$6:$C$105,3,FALSE),0),"Kapazität überschritten","Planbar")))))</f>
        <v/>
      </c>
    </row>
    <row r="32">
      <c r="A32" s="17" t="n"/>
      <c r="B32" s="17" t="n"/>
      <c r="C32" s="18" t="n"/>
      <c r="D32" s="17" t="n"/>
      <c r="E32" s="17" t="n"/>
      <c r="F32" s="7">
        <f>IF(E32="","",IFERROR(VLOOKUP(E32,'Ressourcen'!$A$6:$F$105,6,FALSE),"Ressource prüfen"))</f>
        <v/>
      </c>
      <c r="G32" s="17" t="n"/>
      <c r="H32" s="17" t="n"/>
      <c r="I32" s="31" t="n"/>
      <c r="J32" s="32" t="n"/>
      <c r="K32" s="33" t="n"/>
      <c r="L32" s="34" t="n"/>
      <c r="M32" s="35">
        <f>IF(OR(L32="",I32="",J32="",K32=""),"",L32+IFERROR((J32+I32*K32)/1440,0))</f>
        <v/>
      </c>
      <c r="N32" s="34" t="n"/>
      <c r="O32" s="30">
        <f>IF(OR(I32="",J32="",K32=""),"",IFERROR((J32+I32*K32)/60,""))</f>
        <v/>
      </c>
      <c r="P32" s="7">
        <f>IF(OR(M32="",N32=""),"",IF(M32&lt;=N32,"Im Termin","Verspätet"))</f>
        <v/>
      </c>
      <c r="Q32" s="30">
        <f>IF(OR(E32="",L32="",O32=""),"",SUMIFS($O$6:$O$105,$E$6:$E$105,E32,$L$6:$L$105,"&gt;="&amp;INT(L32),$L$6:$L$105,"&lt;"&amp;INT(L32)+1))</f>
        <v/>
      </c>
      <c r="R32" s="7">
        <f>IF(OR(A32="",E32="",L32="",M32=""),"",IF(IFERROR(VLOOKUP(E32,'Ressourcen'!$A$6:$G$105,7,FALSE),"Nein")&lt;&gt;"Ja","Ressource nicht aktiv",IF(OR(L32&lt;IFERROR(VLOOKUP(E32,'Ressourcen'!$A$6:$G$105,4,FALSE),L32),M32&gt;IFERROR(VLOOKUP(E32,'Ressourcen'!$A$6:$G$105,5,FALSE),M32)),"Außer Verfügbarkeit",IF(COUNTIFS($E$6:$E$105,E32,$L$6:$L$105,"&lt;"&amp;M32,$M$6:$M$105,"&gt;"&amp;L32)&gt;1,"Überschneidung",IF(Q32&gt;IFERROR(VLOOKUP(E32,'Ressourcen'!$A$6:$C$105,3,FALSE),0),"Kapazität überschritten","Planbar")))))</f>
        <v/>
      </c>
    </row>
    <row r="33">
      <c r="A33" s="17" t="n"/>
      <c r="B33" s="17" t="n"/>
      <c r="C33" s="18" t="n"/>
      <c r="D33" s="17" t="n"/>
      <c r="E33" s="17" t="n"/>
      <c r="F33" s="12">
        <f>IF(E33="","",IFERROR(VLOOKUP(E33,'Ressourcen'!$A$6:$F$105,6,FALSE),"Ressource prüfen"))</f>
        <v/>
      </c>
      <c r="G33" s="17" t="n"/>
      <c r="H33" s="17" t="n"/>
      <c r="I33" s="31" t="n"/>
      <c r="J33" s="32" t="n"/>
      <c r="K33" s="33" t="n"/>
      <c r="L33" s="34" t="n"/>
      <c r="M33" s="36">
        <f>IF(OR(L33="",I33="",J33="",K33=""),"",L33+IFERROR((J33+I33*K33)/1440,0))</f>
        <v/>
      </c>
      <c r="N33" s="34" t="n"/>
      <c r="O33" s="29">
        <f>IF(OR(I33="",J33="",K33=""),"",IFERROR((J33+I33*K33)/60,""))</f>
        <v/>
      </c>
      <c r="P33" s="12">
        <f>IF(OR(M33="",N33=""),"",IF(M33&lt;=N33,"Im Termin","Verspätet"))</f>
        <v/>
      </c>
      <c r="Q33" s="29">
        <f>IF(OR(E33="",L33="",O33=""),"",SUMIFS($O$6:$O$105,$E$6:$E$105,E33,$L$6:$L$105,"&gt;="&amp;INT(L33),$L$6:$L$105,"&lt;"&amp;INT(L33)+1))</f>
        <v/>
      </c>
      <c r="R33" s="12">
        <f>IF(OR(A33="",E33="",L33="",M33=""),"",IF(IFERROR(VLOOKUP(E33,'Ressourcen'!$A$6:$G$105,7,FALSE),"Nein")&lt;&gt;"Ja","Ressource nicht aktiv",IF(OR(L33&lt;IFERROR(VLOOKUP(E33,'Ressourcen'!$A$6:$G$105,4,FALSE),L33),M33&gt;IFERROR(VLOOKUP(E33,'Ressourcen'!$A$6:$G$105,5,FALSE),M33)),"Außer Verfügbarkeit",IF(COUNTIFS($E$6:$E$105,E33,$L$6:$L$105,"&lt;"&amp;M33,$M$6:$M$105,"&gt;"&amp;L33)&gt;1,"Überschneidung",IF(Q33&gt;IFERROR(VLOOKUP(E33,'Ressourcen'!$A$6:$C$105,3,FALSE),0),"Kapazität überschritten","Planbar")))))</f>
        <v/>
      </c>
    </row>
    <row r="34">
      <c r="A34" s="17" t="n"/>
      <c r="B34" s="17" t="n"/>
      <c r="C34" s="18" t="n"/>
      <c r="D34" s="17" t="n"/>
      <c r="E34" s="17" t="n"/>
      <c r="F34" s="7">
        <f>IF(E34="","",IFERROR(VLOOKUP(E34,'Ressourcen'!$A$6:$F$105,6,FALSE),"Ressource prüfen"))</f>
        <v/>
      </c>
      <c r="G34" s="17" t="n"/>
      <c r="H34" s="17" t="n"/>
      <c r="I34" s="31" t="n"/>
      <c r="J34" s="32" t="n"/>
      <c r="K34" s="33" t="n"/>
      <c r="L34" s="34" t="n"/>
      <c r="M34" s="35">
        <f>IF(OR(L34="",I34="",J34="",K34=""),"",L34+IFERROR((J34+I34*K34)/1440,0))</f>
        <v/>
      </c>
      <c r="N34" s="34" t="n"/>
      <c r="O34" s="30">
        <f>IF(OR(I34="",J34="",K34=""),"",IFERROR((J34+I34*K34)/60,""))</f>
        <v/>
      </c>
      <c r="P34" s="7">
        <f>IF(OR(M34="",N34=""),"",IF(M34&lt;=N34,"Im Termin","Verspätet"))</f>
        <v/>
      </c>
      <c r="Q34" s="30">
        <f>IF(OR(E34="",L34="",O34=""),"",SUMIFS($O$6:$O$105,$E$6:$E$105,E34,$L$6:$L$105,"&gt;="&amp;INT(L34),$L$6:$L$105,"&lt;"&amp;INT(L34)+1))</f>
        <v/>
      </c>
      <c r="R34" s="7">
        <f>IF(OR(A34="",E34="",L34="",M34=""),"",IF(IFERROR(VLOOKUP(E34,'Ressourcen'!$A$6:$G$105,7,FALSE),"Nein")&lt;&gt;"Ja","Ressource nicht aktiv",IF(OR(L34&lt;IFERROR(VLOOKUP(E34,'Ressourcen'!$A$6:$G$105,4,FALSE),L34),M34&gt;IFERROR(VLOOKUP(E34,'Ressourcen'!$A$6:$G$105,5,FALSE),M34)),"Außer Verfügbarkeit",IF(COUNTIFS($E$6:$E$105,E34,$L$6:$L$105,"&lt;"&amp;M34,$M$6:$M$105,"&gt;"&amp;L34)&gt;1,"Überschneidung",IF(Q34&gt;IFERROR(VLOOKUP(E34,'Ressourcen'!$A$6:$C$105,3,FALSE),0),"Kapazität überschritten","Planbar")))))</f>
        <v/>
      </c>
    </row>
    <row r="35">
      <c r="A35" s="17" t="n"/>
      <c r="B35" s="17" t="n"/>
      <c r="C35" s="18" t="n"/>
      <c r="D35" s="17" t="n"/>
      <c r="E35" s="17" t="n"/>
      <c r="F35" s="12">
        <f>IF(E35="","",IFERROR(VLOOKUP(E35,'Ressourcen'!$A$6:$F$105,6,FALSE),"Ressource prüfen"))</f>
        <v/>
      </c>
      <c r="G35" s="17" t="n"/>
      <c r="H35" s="17" t="n"/>
      <c r="I35" s="31" t="n"/>
      <c r="J35" s="32" t="n"/>
      <c r="K35" s="33" t="n"/>
      <c r="L35" s="34" t="n"/>
      <c r="M35" s="36">
        <f>IF(OR(L35="",I35="",J35="",K35=""),"",L35+IFERROR((J35+I35*K35)/1440,0))</f>
        <v/>
      </c>
      <c r="N35" s="34" t="n"/>
      <c r="O35" s="29">
        <f>IF(OR(I35="",J35="",K35=""),"",IFERROR((J35+I35*K35)/60,""))</f>
        <v/>
      </c>
      <c r="P35" s="12">
        <f>IF(OR(M35="",N35=""),"",IF(M35&lt;=N35,"Im Termin","Verspätet"))</f>
        <v/>
      </c>
      <c r="Q35" s="29">
        <f>IF(OR(E35="",L35="",O35=""),"",SUMIFS($O$6:$O$105,$E$6:$E$105,E35,$L$6:$L$105,"&gt;="&amp;INT(L35),$L$6:$L$105,"&lt;"&amp;INT(L35)+1))</f>
        <v/>
      </c>
      <c r="R35" s="12">
        <f>IF(OR(A35="",E35="",L35="",M35=""),"",IF(IFERROR(VLOOKUP(E35,'Ressourcen'!$A$6:$G$105,7,FALSE),"Nein")&lt;&gt;"Ja","Ressource nicht aktiv",IF(OR(L35&lt;IFERROR(VLOOKUP(E35,'Ressourcen'!$A$6:$G$105,4,FALSE),L35),M35&gt;IFERROR(VLOOKUP(E35,'Ressourcen'!$A$6:$G$105,5,FALSE),M35)),"Außer Verfügbarkeit",IF(COUNTIFS($E$6:$E$105,E35,$L$6:$L$105,"&lt;"&amp;M35,$M$6:$M$105,"&gt;"&amp;L35)&gt;1,"Überschneidung",IF(Q35&gt;IFERROR(VLOOKUP(E35,'Ressourcen'!$A$6:$C$105,3,FALSE),0),"Kapazität überschritten","Planbar")))))</f>
        <v/>
      </c>
    </row>
    <row r="36">
      <c r="A36" s="17" t="n"/>
      <c r="B36" s="17" t="n"/>
      <c r="C36" s="18" t="n"/>
      <c r="D36" s="17" t="n"/>
      <c r="E36" s="17" t="n"/>
      <c r="F36" s="7">
        <f>IF(E36="","",IFERROR(VLOOKUP(E36,'Ressourcen'!$A$6:$F$105,6,FALSE),"Ressource prüfen"))</f>
        <v/>
      </c>
      <c r="G36" s="17" t="n"/>
      <c r="H36" s="17" t="n"/>
      <c r="I36" s="31" t="n"/>
      <c r="J36" s="32" t="n"/>
      <c r="K36" s="33" t="n"/>
      <c r="L36" s="34" t="n"/>
      <c r="M36" s="35">
        <f>IF(OR(L36="",I36="",J36="",K36=""),"",L36+IFERROR((J36+I36*K36)/1440,0))</f>
        <v/>
      </c>
      <c r="N36" s="34" t="n"/>
      <c r="O36" s="30">
        <f>IF(OR(I36="",J36="",K36=""),"",IFERROR((J36+I36*K36)/60,""))</f>
        <v/>
      </c>
      <c r="P36" s="7">
        <f>IF(OR(M36="",N36=""),"",IF(M36&lt;=N36,"Im Termin","Verspätet"))</f>
        <v/>
      </c>
      <c r="Q36" s="30">
        <f>IF(OR(E36="",L36="",O36=""),"",SUMIFS($O$6:$O$105,$E$6:$E$105,E36,$L$6:$L$105,"&gt;="&amp;INT(L36),$L$6:$L$105,"&lt;"&amp;INT(L36)+1))</f>
        <v/>
      </c>
      <c r="R36" s="7">
        <f>IF(OR(A36="",E36="",L36="",M36=""),"",IF(IFERROR(VLOOKUP(E36,'Ressourcen'!$A$6:$G$105,7,FALSE),"Nein")&lt;&gt;"Ja","Ressource nicht aktiv",IF(OR(L36&lt;IFERROR(VLOOKUP(E36,'Ressourcen'!$A$6:$G$105,4,FALSE),L36),M36&gt;IFERROR(VLOOKUP(E36,'Ressourcen'!$A$6:$G$105,5,FALSE),M36)),"Außer Verfügbarkeit",IF(COUNTIFS($E$6:$E$105,E36,$L$6:$L$105,"&lt;"&amp;M36,$M$6:$M$105,"&gt;"&amp;L36)&gt;1,"Überschneidung",IF(Q36&gt;IFERROR(VLOOKUP(E36,'Ressourcen'!$A$6:$C$105,3,FALSE),0),"Kapazität überschritten","Planbar")))))</f>
        <v/>
      </c>
    </row>
    <row r="37">
      <c r="A37" s="17" t="n"/>
      <c r="B37" s="17" t="n"/>
      <c r="C37" s="18" t="n"/>
      <c r="D37" s="17" t="n"/>
      <c r="E37" s="17" t="n"/>
      <c r="F37" s="12">
        <f>IF(E37="","",IFERROR(VLOOKUP(E37,'Ressourcen'!$A$6:$F$105,6,FALSE),"Ressource prüfen"))</f>
        <v/>
      </c>
      <c r="G37" s="17" t="n"/>
      <c r="H37" s="17" t="n"/>
      <c r="I37" s="31" t="n"/>
      <c r="J37" s="32" t="n"/>
      <c r="K37" s="33" t="n"/>
      <c r="L37" s="34" t="n"/>
      <c r="M37" s="36">
        <f>IF(OR(L37="",I37="",J37="",K37=""),"",L37+IFERROR((J37+I37*K37)/1440,0))</f>
        <v/>
      </c>
      <c r="N37" s="34" t="n"/>
      <c r="O37" s="29">
        <f>IF(OR(I37="",J37="",K37=""),"",IFERROR((J37+I37*K37)/60,""))</f>
        <v/>
      </c>
      <c r="P37" s="12">
        <f>IF(OR(M37="",N37=""),"",IF(M37&lt;=N37,"Im Termin","Verspätet"))</f>
        <v/>
      </c>
      <c r="Q37" s="29">
        <f>IF(OR(E37="",L37="",O37=""),"",SUMIFS($O$6:$O$105,$E$6:$E$105,E37,$L$6:$L$105,"&gt;="&amp;INT(L37),$L$6:$L$105,"&lt;"&amp;INT(L37)+1))</f>
        <v/>
      </c>
      <c r="R37" s="12">
        <f>IF(OR(A37="",E37="",L37="",M37=""),"",IF(IFERROR(VLOOKUP(E37,'Ressourcen'!$A$6:$G$105,7,FALSE),"Nein")&lt;&gt;"Ja","Ressource nicht aktiv",IF(OR(L37&lt;IFERROR(VLOOKUP(E37,'Ressourcen'!$A$6:$G$105,4,FALSE),L37),M37&gt;IFERROR(VLOOKUP(E37,'Ressourcen'!$A$6:$G$105,5,FALSE),M37)),"Außer Verfügbarkeit",IF(COUNTIFS($E$6:$E$105,E37,$L$6:$L$105,"&lt;"&amp;M37,$M$6:$M$105,"&gt;"&amp;L37)&gt;1,"Überschneidung",IF(Q37&gt;IFERROR(VLOOKUP(E37,'Ressourcen'!$A$6:$C$105,3,FALSE),0),"Kapazität überschritten","Planbar")))))</f>
        <v/>
      </c>
    </row>
    <row r="38">
      <c r="A38" s="17" t="n"/>
      <c r="B38" s="17" t="n"/>
      <c r="C38" s="18" t="n"/>
      <c r="D38" s="17" t="n"/>
      <c r="E38" s="17" t="n"/>
      <c r="F38" s="7">
        <f>IF(E38="","",IFERROR(VLOOKUP(E38,'Ressourcen'!$A$6:$F$105,6,FALSE),"Ressource prüfen"))</f>
        <v/>
      </c>
      <c r="G38" s="17" t="n"/>
      <c r="H38" s="17" t="n"/>
      <c r="I38" s="31" t="n"/>
      <c r="J38" s="32" t="n"/>
      <c r="K38" s="33" t="n"/>
      <c r="L38" s="34" t="n"/>
      <c r="M38" s="35">
        <f>IF(OR(L38="",I38="",J38="",K38=""),"",L38+IFERROR((J38+I38*K38)/1440,0))</f>
        <v/>
      </c>
      <c r="N38" s="34" t="n"/>
      <c r="O38" s="30">
        <f>IF(OR(I38="",J38="",K38=""),"",IFERROR((J38+I38*K38)/60,""))</f>
        <v/>
      </c>
      <c r="P38" s="7">
        <f>IF(OR(M38="",N38=""),"",IF(M38&lt;=N38,"Im Termin","Verspätet"))</f>
        <v/>
      </c>
      <c r="Q38" s="30">
        <f>IF(OR(E38="",L38="",O38=""),"",SUMIFS($O$6:$O$105,$E$6:$E$105,E38,$L$6:$L$105,"&gt;="&amp;INT(L38),$L$6:$L$105,"&lt;"&amp;INT(L38)+1))</f>
        <v/>
      </c>
      <c r="R38" s="7">
        <f>IF(OR(A38="",E38="",L38="",M38=""),"",IF(IFERROR(VLOOKUP(E38,'Ressourcen'!$A$6:$G$105,7,FALSE),"Nein")&lt;&gt;"Ja","Ressource nicht aktiv",IF(OR(L38&lt;IFERROR(VLOOKUP(E38,'Ressourcen'!$A$6:$G$105,4,FALSE),L38),M38&gt;IFERROR(VLOOKUP(E38,'Ressourcen'!$A$6:$G$105,5,FALSE),M38)),"Außer Verfügbarkeit",IF(COUNTIFS($E$6:$E$105,E38,$L$6:$L$105,"&lt;"&amp;M38,$M$6:$M$105,"&gt;"&amp;L38)&gt;1,"Überschneidung",IF(Q38&gt;IFERROR(VLOOKUP(E38,'Ressourcen'!$A$6:$C$105,3,FALSE),0),"Kapazität überschritten","Planbar")))))</f>
        <v/>
      </c>
    </row>
    <row r="39">
      <c r="A39" s="17" t="n"/>
      <c r="B39" s="17" t="n"/>
      <c r="C39" s="18" t="n"/>
      <c r="D39" s="17" t="n"/>
      <c r="E39" s="17" t="n"/>
      <c r="F39" s="12">
        <f>IF(E39="","",IFERROR(VLOOKUP(E39,'Ressourcen'!$A$6:$F$105,6,FALSE),"Ressource prüfen"))</f>
        <v/>
      </c>
      <c r="G39" s="17" t="n"/>
      <c r="H39" s="17" t="n"/>
      <c r="I39" s="31" t="n"/>
      <c r="J39" s="32" t="n"/>
      <c r="K39" s="33" t="n"/>
      <c r="L39" s="34" t="n"/>
      <c r="M39" s="36">
        <f>IF(OR(L39="",I39="",J39="",K39=""),"",L39+IFERROR((J39+I39*K39)/1440,0))</f>
        <v/>
      </c>
      <c r="N39" s="34" t="n"/>
      <c r="O39" s="29">
        <f>IF(OR(I39="",J39="",K39=""),"",IFERROR((J39+I39*K39)/60,""))</f>
        <v/>
      </c>
      <c r="P39" s="12">
        <f>IF(OR(M39="",N39=""),"",IF(M39&lt;=N39,"Im Termin","Verspätet"))</f>
        <v/>
      </c>
      <c r="Q39" s="29">
        <f>IF(OR(E39="",L39="",O39=""),"",SUMIFS($O$6:$O$105,$E$6:$E$105,E39,$L$6:$L$105,"&gt;="&amp;INT(L39),$L$6:$L$105,"&lt;"&amp;INT(L39)+1))</f>
        <v/>
      </c>
      <c r="R39" s="12">
        <f>IF(OR(A39="",E39="",L39="",M39=""),"",IF(IFERROR(VLOOKUP(E39,'Ressourcen'!$A$6:$G$105,7,FALSE),"Nein")&lt;&gt;"Ja","Ressource nicht aktiv",IF(OR(L39&lt;IFERROR(VLOOKUP(E39,'Ressourcen'!$A$6:$G$105,4,FALSE),L39),M39&gt;IFERROR(VLOOKUP(E39,'Ressourcen'!$A$6:$G$105,5,FALSE),M39)),"Außer Verfügbarkeit",IF(COUNTIFS($E$6:$E$105,E39,$L$6:$L$105,"&lt;"&amp;M39,$M$6:$M$105,"&gt;"&amp;L39)&gt;1,"Überschneidung",IF(Q39&gt;IFERROR(VLOOKUP(E39,'Ressourcen'!$A$6:$C$105,3,FALSE),0),"Kapazität überschritten","Planbar")))))</f>
        <v/>
      </c>
    </row>
    <row r="40">
      <c r="A40" s="17" t="n"/>
      <c r="B40" s="17" t="n"/>
      <c r="C40" s="18" t="n"/>
      <c r="D40" s="17" t="n"/>
      <c r="E40" s="17" t="n"/>
      <c r="F40" s="7">
        <f>IF(E40="","",IFERROR(VLOOKUP(E40,'Ressourcen'!$A$6:$F$105,6,FALSE),"Ressource prüfen"))</f>
        <v/>
      </c>
      <c r="G40" s="17" t="n"/>
      <c r="H40" s="17" t="n"/>
      <c r="I40" s="31" t="n"/>
      <c r="J40" s="32" t="n"/>
      <c r="K40" s="33" t="n"/>
      <c r="L40" s="34" t="n"/>
      <c r="M40" s="35">
        <f>IF(OR(L40="",I40="",J40="",K40=""),"",L40+IFERROR((J40+I40*K40)/1440,0))</f>
        <v/>
      </c>
      <c r="N40" s="34" t="n"/>
      <c r="O40" s="30">
        <f>IF(OR(I40="",J40="",K40=""),"",IFERROR((J40+I40*K40)/60,""))</f>
        <v/>
      </c>
      <c r="P40" s="7">
        <f>IF(OR(M40="",N40=""),"",IF(M40&lt;=N40,"Im Termin","Verspätet"))</f>
        <v/>
      </c>
      <c r="Q40" s="30">
        <f>IF(OR(E40="",L40="",O40=""),"",SUMIFS($O$6:$O$105,$E$6:$E$105,E40,$L$6:$L$105,"&gt;="&amp;INT(L40),$L$6:$L$105,"&lt;"&amp;INT(L40)+1))</f>
        <v/>
      </c>
      <c r="R40" s="7">
        <f>IF(OR(A40="",E40="",L40="",M40=""),"",IF(IFERROR(VLOOKUP(E40,'Ressourcen'!$A$6:$G$105,7,FALSE),"Nein")&lt;&gt;"Ja","Ressource nicht aktiv",IF(OR(L40&lt;IFERROR(VLOOKUP(E40,'Ressourcen'!$A$6:$G$105,4,FALSE),L40),M40&gt;IFERROR(VLOOKUP(E40,'Ressourcen'!$A$6:$G$105,5,FALSE),M40)),"Außer Verfügbarkeit",IF(COUNTIFS($E$6:$E$105,E40,$L$6:$L$105,"&lt;"&amp;M40,$M$6:$M$105,"&gt;"&amp;L40)&gt;1,"Überschneidung",IF(Q40&gt;IFERROR(VLOOKUP(E40,'Ressourcen'!$A$6:$C$105,3,FALSE),0),"Kapazität überschritten","Planbar")))))</f>
        <v/>
      </c>
    </row>
    <row r="41">
      <c r="A41" s="17" t="n"/>
      <c r="B41" s="17" t="n"/>
      <c r="C41" s="18" t="n"/>
      <c r="D41" s="17" t="n"/>
      <c r="E41" s="17" t="n"/>
      <c r="F41" s="12">
        <f>IF(E41="","",IFERROR(VLOOKUP(E41,'Ressourcen'!$A$6:$F$105,6,FALSE),"Ressource prüfen"))</f>
        <v/>
      </c>
      <c r="G41" s="17" t="n"/>
      <c r="H41" s="17" t="n"/>
      <c r="I41" s="31" t="n"/>
      <c r="J41" s="32" t="n"/>
      <c r="K41" s="33" t="n"/>
      <c r="L41" s="34" t="n"/>
      <c r="M41" s="36">
        <f>IF(OR(L41="",I41="",J41="",K41=""),"",L41+IFERROR((J41+I41*K41)/1440,0))</f>
        <v/>
      </c>
      <c r="N41" s="34" t="n"/>
      <c r="O41" s="29">
        <f>IF(OR(I41="",J41="",K41=""),"",IFERROR((J41+I41*K41)/60,""))</f>
        <v/>
      </c>
      <c r="P41" s="12">
        <f>IF(OR(M41="",N41=""),"",IF(M41&lt;=N41,"Im Termin","Verspätet"))</f>
        <v/>
      </c>
      <c r="Q41" s="29">
        <f>IF(OR(E41="",L41="",O41=""),"",SUMIFS($O$6:$O$105,$E$6:$E$105,E41,$L$6:$L$105,"&gt;="&amp;INT(L41),$L$6:$L$105,"&lt;"&amp;INT(L41)+1))</f>
        <v/>
      </c>
      <c r="R41" s="12">
        <f>IF(OR(A41="",E41="",L41="",M41=""),"",IF(IFERROR(VLOOKUP(E41,'Ressourcen'!$A$6:$G$105,7,FALSE),"Nein")&lt;&gt;"Ja","Ressource nicht aktiv",IF(OR(L41&lt;IFERROR(VLOOKUP(E41,'Ressourcen'!$A$6:$G$105,4,FALSE),L41),M41&gt;IFERROR(VLOOKUP(E41,'Ressourcen'!$A$6:$G$105,5,FALSE),M41)),"Außer Verfügbarkeit",IF(COUNTIFS($E$6:$E$105,E41,$L$6:$L$105,"&lt;"&amp;M41,$M$6:$M$105,"&gt;"&amp;L41)&gt;1,"Überschneidung",IF(Q41&gt;IFERROR(VLOOKUP(E41,'Ressourcen'!$A$6:$C$105,3,FALSE),0),"Kapazität überschritten","Planbar")))))</f>
        <v/>
      </c>
    </row>
    <row r="42">
      <c r="A42" s="17" t="n"/>
      <c r="B42" s="17" t="n"/>
      <c r="C42" s="18" t="n"/>
      <c r="D42" s="17" t="n"/>
      <c r="E42" s="17" t="n"/>
      <c r="F42" s="7">
        <f>IF(E42="","",IFERROR(VLOOKUP(E42,'Ressourcen'!$A$6:$F$105,6,FALSE),"Ressource prüfen"))</f>
        <v/>
      </c>
      <c r="G42" s="17" t="n"/>
      <c r="H42" s="17" t="n"/>
      <c r="I42" s="31" t="n"/>
      <c r="J42" s="32" t="n"/>
      <c r="K42" s="33" t="n"/>
      <c r="L42" s="34" t="n"/>
      <c r="M42" s="35">
        <f>IF(OR(L42="",I42="",J42="",K42=""),"",L42+IFERROR((J42+I42*K42)/1440,0))</f>
        <v/>
      </c>
      <c r="N42" s="34" t="n"/>
      <c r="O42" s="30">
        <f>IF(OR(I42="",J42="",K42=""),"",IFERROR((J42+I42*K42)/60,""))</f>
        <v/>
      </c>
      <c r="P42" s="7">
        <f>IF(OR(M42="",N42=""),"",IF(M42&lt;=N42,"Im Termin","Verspätet"))</f>
        <v/>
      </c>
      <c r="Q42" s="30">
        <f>IF(OR(E42="",L42="",O42=""),"",SUMIFS($O$6:$O$105,$E$6:$E$105,E42,$L$6:$L$105,"&gt;="&amp;INT(L42),$L$6:$L$105,"&lt;"&amp;INT(L42)+1))</f>
        <v/>
      </c>
      <c r="R42" s="7">
        <f>IF(OR(A42="",E42="",L42="",M42=""),"",IF(IFERROR(VLOOKUP(E42,'Ressourcen'!$A$6:$G$105,7,FALSE),"Nein")&lt;&gt;"Ja","Ressource nicht aktiv",IF(OR(L42&lt;IFERROR(VLOOKUP(E42,'Ressourcen'!$A$6:$G$105,4,FALSE),L42),M42&gt;IFERROR(VLOOKUP(E42,'Ressourcen'!$A$6:$G$105,5,FALSE),M42)),"Außer Verfügbarkeit",IF(COUNTIFS($E$6:$E$105,E42,$L$6:$L$105,"&lt;"&amp;M42,$M$6:$M$105,"&gt;"&amp;L42)&gt;1,"Überschneidung",IF(Q42&gt;IFERROR(VLOOKUP(E42,'Ressourcen'!$A$6:$C$105,3,FALSE),0),"Kapazität überschritten","Planbar")))))</f>
        <v/>
      </c>
    </row>
    <row r="43">
      <c r="A43" s="17" t="n"/>
      <c r="B43" s="17" t="n"/>
      <c r="C43" s="18" t="n"/>
      <c r="D43" s="17" t="n"/>
      <c r="E43" s="17" t="n"/>
      <c r="F43" s="12">
        <f>IF(E43="","",IFERROR(VLOOKUP(E43,'Ressourcen'!$A$6:$F$105,6,FALSE),"Ressource prüfen"))</f>
        <v/>
      </c>
      <c r="G43" s="17" t="n"/>
      <c r="H43" s="17" t="n"/>
      <c r="I43" s="31" t="n"/>
      <c r="J43" s="32" t="n"/>
      <c r="K43" s="33" t="n"/>
      <c r="L43" s="34" t="n"/>
      <c r="M43" s="36">
        <f>IF(OR(L43="",I43="",J43="",K43=""),"",L43+IFERROR((J43+I43*K43)/1440,0))</f>
        <v/>
      </c>
      <c r="N43" s="34" t="n"/>
      <c r="O43" s="29">
        <f>IF(OR(I43="",J43="",K43=""),"",IFERROR((J43+I43*K43)/60,""))</f>
        <v/>
      </c>
      <c r="P43" s="12">
        <f>IF(OR(M43="",N43=""),"",IF(M43&lt;=N43,"Im Termin","Verspätet"))</f>
        <v/>
      </c>
      <c r="Q43" s="29">
        <f>IF(OR(E43="",L43="",O43=""),"",SUMIFS($O$6:$O$105,$E$6:$E$105,E43,$L$6:$L$105,"&gt;="&amp;INT(L43),$L$6:$L$105,"&lt;"&amp;INT(L43)+1))</f>
        <v/>
      </c>
      <c r="R43" s="12">
        <f>IF(OR(A43="",E43="",L43="",M43=""),"",IF(IFERROR(VLOOKUP(E43,'Ressourcen'!$A$6:$G$105,7,FALSE),"Nein")&lt;&gt;"Ja","Ressource nicht aktiv",IF(OR(L43&lt;IFERROR(VLOOKUP(E43,'Ressourcen'!$A$6:$G$105,4,FALSE),L43),M43&gt;IFERROR(VLOOKUP(E43,'Ressourcen'!$A$6:$G$105,5,FALSE),M43)),"Außer Verfügbarkeit",IF(COUNTIFS($E$6:$E$105,E43,$L$6:$L$105,"&lt;"&amp;M43,$M$6:$M$105,"&gt;"&amp;L43)&gt;1,"Überschneidung",IF(Q43&gt;IFERROR(VLOOKUP(E43,'Ressourcen'!$A$6:$C$105,3,FALSE),0),"Kapazität überschritten","Planbar")))))</f>
        <v/>
      </c>
    </row>
    <row r="44">
      <c r="A44" s="17" t="n"/>
      <c r="B44" s="17" t="n"/>
      <c r="C44" s="18" t="n"/>
      <c r="D44" s="17" t="n"/>
      <c r="E44" s="17" t="n"/>
      <c r="F44" s="7">
        <f>IF(E44="","",IFERROR(VLOOKUP(E44,'Ressourcen'!$A$6:$F$105,6,FALSE),"Ressource prüfen"))</f>
        <v/>
      </c>
      <c r="G44" s="17" t="n"/>
      <c r="H44" s="17" t="n"/>
      <c r="I44" s="31" t="n"/>
      <c r="J44" s="32" t="n"/>
      <c r="K44" s="33" t="n"/>
      <c r="L44" s="34" t="n"/>
      <c r="M44" s="35">
        <f>IF(OR(L44="",I44="",J44="",K44=""),"",L44+IFERROR((J44+I44*K44)/1440,0))</f>
        <v/>
      </c>
      <c r="N44" s="34" t="n"/>
      <c r="O44" s="30">
        <f>IF(OR(I44="",J44="",K44=""),"",IFERROR((J44+I44*K44)/60,""))</f>
        <v/>
      </c>
      <c r="P44" s="7">
        <f>IF(OR(M44="",N44=""),"",IF(M44&lt;=N44,"Im Termin","Verspätet"))</f>
        <v/>
      </c>
      <c r="Q44" s="30">
        <f>IF(OR(E44="",L44="",O44=""),"",SUMIFS($O$6:$O$105,$E$6:$E$105,E44,$L$6:$L$105,"&gt;="&amp;INT(L44),$L$6:$L$105,"&lt;"&amp;INT(L44)+1))</f>
        <v/>
      </c>
      <c r="R44" s="7">
        <f>IF(OR(A44="",E44="",L44="",M44=""),"",IF(IFERROR(VLOOKUP(E44,'Ressourcen'!$A$6:$G$105,7,FALSE),"Nein")&lt;&gt;"Ja","Ressource nicht aktiv",IF(OR(L44&lt;IFERROR(VLOOKUP(E44,'Ressourcen'!$A$6:$G$105,4,FALSE),L44),M44&gt;IFERROR(VLOOKUP(E44,'Ressourcen'!$A$6:$G$105,5,FALSE),M44)),"Außer Verfügbarkeit",IF(COUNTIFS($E$6:$E$105,E44,$L$6:$L$105,"&lt;"&amp;M44,$M$6:$M$105,"&gt;"&amp;L44)&gt;1,"Überschneidung",IF(Q44&gt;IFERROR(VLOOKUP(E44,'Ressourcen'!$A$6:$C$105,3,FALSE),0),"Kapazität überschritten","Planbar")))))</f>
        <v/>
      </c>
    </row>
    <row r="45">
      <c r="A45" s="17" t="n"/>
      <c r="B45" s="17" t="n"/>
      <c r="C45" s="18" t="n"/>
      <c r="D45" s="17" t="n"/>
      <c r="E45" s="17" t="n"/>
      <c r="F45" s="12">
        <f>IF(E45="","",IFERROR(VLOOKUP(E45,'Ressourcen'!$A$6:$F$105,6,FALSE),"Ressource prüfen"))</f>
        <v/>
      </c>
      <c r="G45" s="17" t="n"/>
      <c r="H45" s="17" t="n"/>
      <c r="I45" s="31" t="n"/>
      <c r="J45" s="32" t="n"/>
      <c r="K45" s="33" t="n"/>
      <c r="L45" s="34" t="n"/>
      <c r="M45" s="36">
        <f>IF(OR(L45="",I45="",J45="",K45=""),"",L45+IFERROR((J45+I45*K45)/1440,0))</f>
        <v/>
      </c>
      <c r="N45" s="34" t="n"/>
      <c r="O45" s="29">
        <f>IF(OR(I45="",J45="",K45=""),"",IFERROR((J45+I45*K45)/60,""))</f>
        <v/>
      </c>
      <c r="P45" s="12">
        <f>IF(OR(M45="",N45=""),"",IF(M45&lt;=N45,"Im Termin","Verspätet"))</f>
        <v/>
      </c>
      <c r="Q45" s="29">
        <f>IF(OR(E45="",L45="",O45=""),"",SUMIFS($O$6:$O$105,$E$6:$E$105,E45,$L$6:$L$105,"&gt;="&amp;INT(L45),$L$6:$L$105,"&lt;"&amp;INT(L45)+1))</f>
        <v/>
      </c>
      <c r="R45" s="12">
        <f>IF(OR(A45="",E45="",L45="",M45=""),"",IF(IFERROR(VLOOKUP(E45,'Ressourcen'!$A$6:$G$105,7,FALSE),"Nein")&lt;&gt;"Ja","Ressource nicht aktiv",IF(OR(L45&lt;IFERROR(VLOOKUP(E45,'Ressourcen'!$A$6:$G$105,4,FALSE),L45),M45&gt;IFERROR(VLOOKUP(E45,'Ressourcen'!$A$6:$G$105,5,FALSE),M45)),"Außer Verfügbarkeit",IF(COUNTIFS($E$6:$E$105,E45,$L$6:$L$105,"&lt;"&amp;M45,$M$6:$M$105,"&gt;"&amp;L45)&gt;1,"Überschneidung",IF(Q45&gt;IFERROR(VLOOKUP(E45,'Ressourcen'!$A$6:$C$105,3,FALSE),0),"Kapazität überschritten","Planbar")))))</f>
        <v/>
      </c>
    </row>
    <row r="46">
      <c r="A46" s="17" t="n"/>
      <c r="B46" s="17" t="n"/>
      <c r="C46" s="18" t="n"/>
      <c r="D46" s="17" t="n"/>
      <c r="E46" s="17" t="n"/>
      <c r="F46" s="7">
        <f>IF(E46="","",IFERROR(VLOOKUP(E46,'Ressourcen'!$A$6:$F$105,6,FALSE),"Ressource prüfen"))</f>
        <v/>
      </c>
      <c r="G46" s="17" t="n"/>
      <c r="H46" s="17" t="n"/>
      <c r="I46" s="31" t="n"/>
      <c r="J46" s="32" t="n"/>
      <c r="K46" s="33" t="n"/>
      <c r="L46" s="34" t="n"/>
      <c r="M46" s="35">
        <f>IF(OR(L46="",I46="",J46="",K46=""),"",L46+IFERROR((J46+I46*K46)/1440,0))</f>
        <v/>
      </c>
      <c r="N46" s="34" t="n"/>
      <c r="O46" s="30">
        <f>IF(OR(I46="",J46="",K46=""),"",IFERROR((J46+I46*K46)/60,""))</f>
        <v/>
      </c>
      <c r="P46" s="7">
        <f>IF(OR(M46="",N46=""),"",IF(M46&lt;=N46,"Im Termin","Verspätet"))</f>
        <v/>
      </c>
      <c r="Q46" s="30">
        <f>IF(OR(E46="",L46="",O46=""),"",SUMIFS($O$6:$O$105,$E$6:$E$105,E46,$L$6:$L$105,"&gt;="&amp;INT(L46),$L$6:$L$105,"&lt;"&amp;INT(L46)+1))</f>
        <v/>
      </c>
      <c r="R46" s="7">
        <f>IF(OR(A46="",E46="",L46="",M46=""),"",IF(IFERROR(VLOOKUP(E46,'Ressourcen'!$A$6:$G$105,7,FALSE),"Nein")&lt;&gt;"Ja","Ressource nicht aktiv",IF(OR(L46&lt;IFERROR(VLOOKUP(E46,'Ressourcen'!$A$6:$G$105,4,FALSE),L46),M46&gt;IFERROR(VLOOKUP(E46,'Ressourcen'!$A$6:$G$105,5,FALSE),M46)),"Außer Verfügbarkeit",IF(COUNTIFS($E$6:$E$105,E46,$L$6:$L$105,"&lt;"&amp;M46,$M$6:$M$105,"&gt;"&amp;L46)&gt;1,"Überschneidung",IF(Q46&gt;IFERROR(VLOOKUP(E46,'Ressourcen'!$A$6:$C$105,3,FALSE),0),"Kapazität überschritten","Planbar")))))</f>
        <v/>
      </c>
    </row>
    <row r="47">
      <c r="A47" s="17" t="n"/>
      <c r="B47" s="17" t="n"/>
      <c r="C47" s="18" t="n"/>
      <c r="D47" s="17" t="n"/>
      <c r="E47" s="17" t="n"/>
      <c r="F47" s="12">
        <f>IF(E47="","",IFERROR(VLOOKUP(E47,'Ressourcen'!$A$6:$F$105,6,FALSE),"Ressource prüfen"))</f>
        <v/>
      </c>
      <c r="G47" s="17" t="n"/>
      <c r="H47" s="17" t="n"/>
      <c r="I47" s="31" t="n"/>
      <c r="J47" s="32" t="n"/>
      <c r="K47" s="33" t="n"/>
      <c r="L47" s="34" t="n"/>
      <c r="M47" s="36">
        <f>IF(OR(L47="",I47="",J47="",K47=""),"",L47+IFERROR((J47+I47*K47)/1440,0))</f>
        <v/>
      </c>
      <c r="N47" s="34" t="n"/>
      <c r="O47" s="29">
        <f>IF(OR(I47="",J47="",K47=""),"",IFERROR((J47+I47*K47)/60,""))</f>
        <v/>
      </c>
      <c r="P47" s="12">
        <f>IF(OR(M47="",N47=""),"",IF(M47&lt;=N47,"Im Termin","Verspätet"))</f>
        <v/>
      </c>
      <c r="Q47" s="29">
        <f>IF(OR(E47="",L47="",O47=""),"",SUMIFS($O$6:$O$105,$E$6:$E$105,E47,$L$6:$L$105,"&gt;="&amp;INT(L47),$L$6:$L$105,"&lt;"&amp;INT(L47)+1))</f>
        <v/>
      </c>
      <c r="R47" s="12">
        <f>IF(OR(A47="",E47="",L47="",M47=""),"",IF(IFERROR(VLOOKUP(E47,'Ressourcen'!$A$6:$G$105,7,FALSE),"Nein")&lt;&gt;"Ja","Ressource nicht aktiv",IF(OR(L47&lt;IFERROR(VLOOKUP(E47,'Ressourcen'!$A$6:$G$105,4,FALSE),L47),M47&gt;IFERROR(VLOOKUP(E47,'Ressourcen'!$A$6:$G$105,5,FALSE),M47)),"Außer Verfügbarkeit",IF(COUNTIFS($E$6:$E$105,E47,$L$6:$L$105,"&lt;"&amp;M47,$M$6:$M$105,"&gt;"&amp;L47)&gt;1,"Überschneidung",IF(Q47&gt;IFERROR(VLOOKUP(E47,'Ressourcen'!$A$6:$C$105,3,FALSE),0),"Kapazität überschritten","Planbar")))))</f>
        <v/>
      </c>
    </row>
    <row r="48">
      <c r="A48" s="17" t="n"/>
      <c r="B48" s="17" t="n"/>
      <c r="C48" s="18" t="n"/>
      <c r="D48" s="17" t="n"/>
      <c r="E48" s="17" t="n"/>
      <c r="F48" s="7">
        <f>IF(E48="","",IFERROR(VLOOKUP(E48,'Ressourcen'!$A$6:$F$105,6,FALSE),"Ressource prüfen"))</f>
        <v/>
      </c>
      <c r="G48" s="17" t="n"/>
      <c r="H48" s="17" t="n"/>
      <c r="I48" s="31" t="n"/>
      <c r="J48" s="32" t="n"/>
      <c r="K48" s="33" t="n"/>
      <c r="L48" s="34" t="n"/>
      <c r="M48" s="35">
        <f>IF(OR(L48="",I48="",J48="",K48=""),"",L48+IFERROR((J48+I48*K48)/1440,0))</f>
        <v/>
      </c>
      <c r="N48" s="34" t="n"/>
      <c r="O48" s="30">
        <f>IF(OR(I48="",J48="",K48=""),"",IFERROR((J48+I48*K48)/60,""))</f>
        <v/>
      </c>
      <c r="P48" s="7">
        <f>IF(OR(M48="",N48=""),"",IF(M48&lt;=N48,"Im Termin","Verspätet"))</f>
        <v/>
      </c>
      <c r="Q48" s="30">
        <f>IF(OR(E48="",L48="",O48=""),"",SUMIFS($O$6:$O$105,$E$6:$E$105,E48,$L$6:$L$105,"&gt;="&amp;INT(L48),$L$6:$L$105,"&lt;"&amp;INT(L48)+1))</f>
        <v/>
      </c>
      <c r="R48" s="7">
        <f>IF(OR(A48="",E48="",L48="",M48=""),"",IF(IFERROR(VLOOKUP(E48,'Ressourcen'!$A$6:$G$105,7,FALSE),"Nein")&lt;&gt;"Ja","Ressource nicht aktiv",IF(OR(L48&lt;IFERROR(VLOOKUP(E48,'Ressourcen'!$A$6:$G$105,4,FALSE),L48),M48&gt;IFERROR(VLOOKUP(E48,'Ressourcen'!$A$6:$G$105,5,FALSE),M48)),"Außer Verfügbarkeit",IF(COUNTIFS($E$6:$E$105,E48,$L$6:$L$105,"&lt;"&amp;M48,$M$6:$M$105,"&gt;"&amp;L48)&gt;1,"Überschneidung",IF(Q48&gt;IFERROR(VLOOKUP(E48,'Ressourcen'!$A$6:$C$105,3,FALSE),0),"Kapazität überschritten","Planbar")))))</f>
        <v/>
      </c>
    </row>
    <row r="49">
      <c r="A49" s="17" t="n"/>
      <c r="B49" s="17" t="n"/>
      <c r="C49" s="18" t="n"/>
      <c r="D49" s="17" t="n"/>
      <c r="E49" s="17" t="n"/>
      <c r="F49" s="12">
        <f>IF(E49="","",IFERROR(VLOOKUP(E49,'Ressourcen'!$A$6:$F$105,6,FALSE),"Ressource prüfen"))</f>
        <v/>
      </c>
      <c r="G49" s="17" t="n"/>
      <c r="H49" s="17" t="n"/>
      <c r="I49" s="31" t="n"/>
      <c r="J49" s="32" t="n"/>
      <c r="K49" s="33" t="n"/>
      <c r="L49" s="34" t="n"/>
      <c r="M49" s="36">
        <f>IF(OR(L49="",I49="",J49="",K49=""),"",L49+IFERROR((J49+I49*K49)/1440,0))</f>
        <v/>
      </c>
      <c r="N49" s="34" t="n"/>
      <c r="O49" s="29">
        <f>IF(OR(I49="",J49="",K49=""),"",IFERROR((J49+I49*K49)/60,""))</f>
        <v/>
      </c>
      <c r="P49" s="12">
        <f>IF(OR(M49="",N49=""),"",IF(M49&lt;=N49,"Im Termin","Verspätet"))</f>
        <v/>
      </c>
      <c r="Q49" s="29">
        <f>IF(OR(E49="",L49="",O49=""),"",SUMIFS($O$6:$O$105,$E$6:$E$105,E49,$L$6:$L$105,"&gt;="&amp;INT(L49),$L$6:$L$105,"&lt;"&amp;INT(L49)+1))</f>
        <v/>
      </c>
      <c r="R49" s="12">
        <f>IF(OR(A49="",E49="",L49="",M49=""),"",IF(IFERROR(VLOOKUP(E49,'Ressourcen'!$A$6:$G$105,7,FALSE),"Nein")&lt;&gt;"Ja","Ressource nicht aktiv",IF(OR(L49&lt;IFERROR(VLOOKUP(E49,'Ressourcen'!$A$6:$G$105,4,FALSE),L49),M49&gt;IFERROR(VLOOKUP(E49,'Ressourcen'!$A$6:$G$105,5,FALSE),M49)),"Außer Verfügbarkeit",IF(COUNTIFS($E$6:$E$105,E49,$L$6:$L$105,"&lt;"&amp;M49,$M$6:$M$105,"&gt;"&amp;L49)&gt;1,"Überschneidung",IF(Q49&gt;IFERROR(VLOOKUP(E49,'Ressourcen'!$A$6:$C$105,3,FALSE),0),"Kapazität überschritten","Planbar")))))</f>
        <v/>
      </c>
    </row>
    <row r="50">
      <c r="A50" s="17" t="n"/>
      <c r="B50" s="17" t="n"/>
      <c r="C50" s="18" t="n"/>
      <c r="D50" s="17" t="n"/>
      <c r="E50" s="17" t="n"/>
      <c r="F50" s="7">
        <f>IF(E50="","",IFERROR(VLOOKUP(E50,'Ressourcen'!$A$6:$F$105,6,FALSE),"Ressource prüfen"))</f>
        <v/>
      </c>
      <c r="G50" s="17" t="n"/>
      <c r="H50" s="17" t="n"/>
      <c r="I50" s="31" t="n"/>
      <c r="J50" s="32" t="n"/>
      <c r="K50" s="33" t="n"/>
      <c r="L50" s="34" t="n"/>
      <c r="M50" s="35">
        <f>IF(OR(L50="",I50="",J50="",K50=""),"",L50+IFERROR((J50+I50*K50)/1440,0))</f>
        <v/>
      </c>
      <c r="N50" s="34" t="n"/>
      <c r="O50" s="30">
        <f>IF(OR(I50="",J50="",K50=""),"",IFERROR((J50+I50*K50)/60,""))</f>
        <v/>
      </c>
      <c r="P50" s="7">
        <f>IF(OR(M50="",N50=""),"",IF(M50&lt;=N50,"Im Termin","Verspätet"))</f>
        <v/>
      </c>
      <c r="Q50" s="30">
        <f>IF(OR(E50="",L50="",O50=""),"",SUMIFS($O$6:$O$105,$E$6:$E$105,E50,$L$6:$L$105,"&gt;="&amp;INT(L50),$L$6:$L$105,"&lt;"&amp;INT(L50)+1))</f>
        <v/>
      </c>
      <c r="R50" s="7">
        <f>IF(OR(A50="",E50="",L50="",M50=""),"",IF(IFERROR(VLOOKUP(E50,'Ressourcen'!$A$6:$G$105,7,FALSE),"Nein")&lt;&gt;"Ja","Ressource nicht aktiv",IF(OR(L50&lt;IFERROR(VLOOKUP(E50,'Ressourcen'!$A$6:$G$105,4,FALSE),L50),M50&gt;IFERROR(VLOOKUP(E50,'Ressourcen'!$A$6:$G$105,5,FALSE),M50)),"Außer Verfügbarkeit",IF(COUNTIFS($E$6:$E$105,E50,$L$6:$L$105,"&lt;"&amp;M50,$M$6:$M$105,"&gt;"&amp;L50)&gt;1,"Überschneidung",IF(Q50&gt;IFERROR(VLOOKUP(E50,'Ressourcen'!$A$6:$C$105,3,FALSE),0),"Kapazität überschritten","Planbar")))))</f>
        <v/>
      </c>
    </row>
    <row r="51">
      <c r="A51" s="17" t="n"/>
      <c r="B51" s="17" t="n"/>
      <c r="C51" s="18" t="n"/>
      <c r="D51" s="17" t="n"/>
      <c r="E51" s="17" t="n"/>
      <c r="F51" s="12">
        <f>IF(E51="","",IFERROR(VLOOKUP(E51,'Ressourcen'!$A$6:$F$105,6,FALSE),"Ressource prüfen"))</f>
        <v/>
      </c>
      <c r="G51" s="17" t="n"/>
      <c r="H51" s="17" t="n"/>
      <c r="I51" s="31" t="n"/>
      <c r="J51" s="32" t="n"/>
      <c r="K51" s="33" t="n"/>
      <c r="L51" s="34" t="n"/>
      <c r="M51" s="36">
        <f>IF(OR(L51="",I51="",J51="",K51=""),"",L51+IFERROR((J51+I51*K51)/1440,0))</f>
        <v/>
      </c>
      <c r="N51" s="34" t="n"/>
      <c r="O51" s="29">
        <f>IF(OR(I51="",J51="",K51=""),"",IFERROR((J51+I51*K51)/60,""))</f>
        <v/>
      </c>
      <c r="P51" s="12">
        <f>IF(OR(M51="",N51=""),"",IF(M51&lt;=N51,"Im Termin","Verspätet"))</f>
        <v/>
      </c>
      <c r="Q51" s="29">
        <f>IF(OR(E51="",L51="",O51=""),"",SUMIFS($O$6:$O$105,$E$6:$E$105,E51,$L$6:$L$105,"&gt;="&amp;INT(L51),$L$6:$L$105,"&lt;"&amp;INT(L51)+1))</f>
        <v/>
      </c>
      <c r="R51" s="12">
        <f>IF(OR(A51="",E51="",L51="",M51=""),"",IF(IFERROR(VLOOKUP(E51,'Ressourcen'!$A$6:$G$105,7,FALSE),"Nein")&lt;&gt;"Ja","Ressource nicht aktiv",IF(OR(L51&lt;IFERROR(VLOOKUP(E51,'Ressourcen'!$A$6:$G$105,4,FALSE),L51),M51&gt;IFERROR(VLOOKUP(E51,'Ressourcen'!$A$6:$G$105,5,FALSE),M51)),"Außer Verfügbarkeit",IF(COUNTIFS($E$6:$E$105,E51,$L$6:$L$105,"&lt;"&amp;M51,$M$6:$M$105,"&gt;"&amp;L51)&gt;1,"Überschneidung",IF(Q51&gt;IFERROR(VLOOKUP(E51,'Ressourcen'!$A$6:$C$105,3,FALSE),0),"Kapazität überschritten","Planbar")))))</f>
        <v/>
      </c>
    </row>
    <row r="52">
      <c r="A52" s="17" t="n"/>
      <c r="B52" s="17" t="n"/>
      <c r="C52" s="18" t="n"/>
      <c r="D52" s="17" t="n"/>
      <c r="E52" s="17" t="n"/>
      <c r="F52" s="7">
        <f>IF(E52="","",IFERROR(VLOOKUP(E52,'Ressourcen'!$A$6:$F$105,6,FALSE),"Ressource prüfen"))</f>
        <v/>
      </c>
      <c r="G52" s="17" t="n"/>
      <c r="H52" s="17" t="n"/>
      <c r="I52" s="31" t="n"/>
      <c r="J52" s="32" t="n"/>
      <c r="K52" s="33" t="n"/>
      <c r="L52" s="34" t="n"/>
      <c r="M52" s="35">
        <f>IF(OR(L52="",I52="",J52="",K52=""),"",L52+IFERROR((J52+I52*K52)/1440,0))</f>
        <v/>
      </c>
      <c r="N52" s="34" t="n"/>
      <c r="O52" s="30">
        <f>IF(OR(I52="",J52="",K52=""),"",IFERROR((J52+I52*K52)/60,""))</f>
        <v/>
      </c>
      <c r="P52" s="7">
        <f>IF(OR(M52="",N52=""),"",IF(M52&lt;=N52,"Im Termin","Verspätet"))</f>
        <v/>
      </c>
      <c r="Q52" s="30">
        <f>IF(OR(E52="",L52="",O52=""),"",SUMIFS($O$6:$O$105,$E$6:$E$105,E52,$L$6:$L$105,"&gt;="&amp;INT(L52),$L$6:$L$105,"&lt;"&amp;INT(L52)+1))</f>
        <v/>
      </c>
      <c r="R52" s="7">
        <f>IF(OR(A52="",E52="",L52="",M52=""),"",IF(IFERROR(VLOOKUP(E52,'Ressourcen'!$A$6:$G$105,7,FALSE),"Nein")&lt;&gt;"Ja","Ressource nicht aktiv",IF(OR(L52&lt;IFERROR(VLOOKUP(E52,'Ressourcen'!$A$6:$G$105,4,FALSE),L52),M52&gt;IFERROR(VLOOKUP(E52,'Ressourcen'!$A$6:$G$105,5,FALSE),M52)),"Außer Verfügbarkeit",IF(COUNTIFS($E$6:$E$105,E52,$L$6:$L$105,"&lt;"&amp;M52,$M$6:$M$105,"&gt;"&amp;L52)&gt;1,"Überschneidung",IF(Q52&gt;IFERROR(VLOOKUP(E52,'Ressourcen'!$A$6:$C$105,3,FALSE),0),"Kapazität überschritten","Planbar")))))</f>
        <v/>
      </c>
    </row>
    <row r="53">
      <c r="A53" s="17" t="n"/>
      <c r="B53" s="17" t="n"/>
      <c r="C53" s="18" t="n"/>
      <c r="D53" s="17" t="n"/>
      <c r="E53" s="17" t="n"/>
      <c r="F53" s="12">
        <f>IF(E53="","",IFERROR(VLOOKUP(E53,'Ressourcen'!$A$6:$F$105,6,FALSE),"Ressource prüfen"))</f>
        <v/>
      </c>
      <c r="G53" s="17" t="n"/>
      <c r="H53" s="17" t="n"/>
      <c r="I53" s="31" t="n"/>
      <c r="J53" s="32" t="n"/>
      <c r="K53" s="33" t="n"/>
      <c r="L53" s="34" t="n"/>
      <c r="M53" s="36">
        <f>IF(OR(L53="",I53="",J53="",K53=""),"",L53+IFERROR((J53+I53*K53)/1440,0))</f>
        <v/>
      </c>
      <c r="N53" s="34" t="n"/>
      <c r="O53" s="29">
        <f>IF(OR(I53="",J53="",K53=""),"",IFERROR((J53+I53*K53)/60,""))</f>
        <v/>
      </c>
      <c r="P53" s="12">
        <f>IF(OR(M53="",N53=""),"",IF(M53&lt;=N53,"Im Termin","Verspätet"))</f>
        <v/>
      </c>
      <c r="Q53" s="29">
        <f>IF(OR(E53="",L53="",O53=""),"",SUMIFS($O$6:$O$105,$E$6:$E$105,E53,$L$6:$L$105,"&gt;="&amp;INT(L53),$L$6:$L$105,"&lt;"&amp;INT(L53)+1))</f>
        <v/>
      </c>
      <c r="R53" s="12">
        <f>IF(OR(A53="",E53="",L53="",M53=""),"",IF(IFERROR(VLOOKUP(E53,'Ressourcen'!$A$6:$G$105,7,FALSE),"Nein")&lt;&gt;"Ja","Ressource nicht aktiv",IF(OR(L53&lt;IFERROR(VLOOKUP(E53,'Ressourcen'!$A$6:$G$105,4,FALSE),L53),M53&gt;IFERROR(VLOOKUP(E53,'Ressourcen'!$A$6:$G$105,5,FALSE),M53)),"Außer Verfügbarkeit",IF(COUNTIFS($E$6:$E$105,E53,$L$6:$L$105,"&lt;"&amp;M53,$M$6:$M$105,"&gt;"&amp;L53)&gt;1,"Überschneidung",IF(Q53&gt;IFERROR(VLOOKUP(E53,'Ressourcen'!$A$6:$C$105,3,FALSE),0),"Kapazität überschritten","Planbar")))))</f>
        <v/>
      </c>
    </row>
    <row r="54">
      <c r="A54" s="17" t="n"/>
      <c r="B54" s="17" t="n"/>
      <c r="C54" s="18" t="n"/>
      <c r="D54" s="17" t="n"/>
      <c r="E54" s="17" t="n"/>
      <c r="F54" s="7">
        <f>IF(E54="","",IFERROR(VLOOKUP(E54,'Ressourcen'!$A$6:$F$105,6,FALSE),"Ressource prüfen"))</f>
        <v/>
      </c>
      <c r="G54" s="17" t="n"/>
      <c r="H54" s="17" t="n"/>
      <c r="I54" s="31" t="n"/>
      <c r="J54" s="32" t="n"/>
      <c r="K54" s="33" t="n"/>
      <c r="L54" s="34" t="n"/>
      <c r="M54" s="35">
        <f>IF(OR(L54="",I54="",J54="",K54=""),"",L54+IFERROR((J54+I54*K54)/1440,0))</f>
        <v/>
      </c>
      <c r="N54" s="34" t="n"/>
      <c r="O54" s="30">
        <f>IF(OR(I54="",J54="",K54=""),"",IFERROR((J54+I54*K54)/60,""))</f>
        <v/>
      </c>
      <c r="P54" s="7">
        <f>IF(OR(M54="",N54=""),"",IF(M54&lt;=N54,"Im Termin","Verspätet"))</f>
        <v/>
      </c>
      <c r="Q54" s="30">
        <f>IF(OR(E54="",L54="",O54=""),"",SUMIFS($O$6:$O$105,$E$6:$E$105,E54,$L$6:$L$105,"&gt;="&amp;INT(L54),$L$6:$L$105,"&lt;"&amp;INT(L54)+1))</f>
        <v/>
      </c>
      <c r="R54" s="7">
        <f>IF(OR(A54="",E54="",L54="",M54=""),"",IF(IFERROR(VLOOKUP(E54,'Ressourcen'!$A$6:$G$105,7,FALSE),"Nein")&lt;&gt;"Ja","Ressource nicht aktiv",IF(OR(L54&lt;IFERROR(VLOOKUP(E54,'Ressourcen'!$A$6:$G$105,4,FALSE),L54),M54&gt;IFERROR(VLOOKUP(E54,'Ressourcen'!$A$6:$G$105,5,FALSE),M54)),"Außer Verfügbarkeit",IF(COUNTIFS($E$6:$E$105,E54,$L$6:$L$105,"&lt;"&amp;M54,$M$6:$M$105,"&gt;"&amp;L54)&gt;1,"Überschneidung",IF(Q54&gt;IFERROR(VLOOKUP(E54,'Ressourcen'!$A$6:$C$105,3,FALSE),0),"Kapazität überschritten","Planbar")))))</f>
        <v/>
      </c>
    </row>
    <row r="55">
      <c r="A55" s="17" t="n"/>
      <c r="B55" s="17" t="n"/>
      <c r="C55" s="18" t="n"/>
      <c r="D55" s="17" t="n"/>
      <c r="E55" s="17" t="n"/>
      <c r="F55" s="12">
        <f>IF(E55="","",IFERROR(VLOOKUP(E55,'Ressourcen'!$A$6:$F$105,6,FALSE),"Ressource prüfen"))</f>
        <v/>
      </c>
      <c r="G55" s="17" t="n"/>
      <c r="H55" s="17" t="n"/>
      <c r="I55" s="31" t="n"/>
      <c r="J55" s="32" t="n"/>
      <c r="K55" s="33" t="n"/>
      <c r="L55" s="34" t="n"/>
      <c r="M55" s="36">
        <f>IF(OR(L55="",I55="",J55="",K55=""),"",L55+IFERROR((J55+I55*K55)/1440,0))</f>
        <v/>
      </c>
      <c r="N55" s="34" t="n"/>
      <c r="O55" s="29">
        <f>IF(OR(I55="",J55="",K55=""),"",IFERROR((J55+I55*K55)/60,""))</f>
        <v/>
      </c>
      <c r="P55" s="12">
        <f>IF(OR(M55="",N55=""),"",IF(M55&lt;=N55,"Im Termin","Verspätet"))</f>
        <v/>
      </c>
      <c r="Q55" s="29">
        <f>IF(OR(E55="",L55="",O55=""),"",SUMIFS($O$6:$O$105,$E$6:$E$105,E55,$L$6:$L$105,"&gt;="&amp;INT(L55),$L$6:$L$105,"&lt;"&amp;INT(L55)+1))</f>
        <v/>
      </c>
      <c r="R55" s="12">
        <f>IF(OR(A55="",E55="",L55="",M55=""),"",IF(IFERROR(VLOOKUP(E55,'Ressourcen'!$A$6:$G$105,7,FALSE),"Nein")&lt;&gt;"Ja","Ressource nicht aktiv",IF(OR(L55&lt;IFERROR(VLOOKUP(E55,'Ressourcen'!$A$6:$G$105,4,FALSE),L55),M55&gt;IFERROR(VLOOKUP(E55,'Ressourcen'!$A$6:$G$105,5,FALSE),M55)),"Außer Verfügbarkeit",IF(COUNTIFS($E$6:$E$105,E55,$L$6:$L$105,"&lt;"&amp;M55,$M$6:$M$105,"&gt;"&amp;L55)&gt;1,"Überschneidung",IF(Q55&gt;IFERROR(VLOOKUP(E55,'Ressourcen'!$A$6:$C$105,3,FALSE),0),"Kapazität überschritten","Planbar")))))</f>
        <v/>
      </c>
    </row>
    <row r="56">
      <c r="A56" s="17" t="n"/>
      <c r="B56" s="17" t="n"/>
      <c r="C56" s="18" t="n"/>
      <c r="D56" s="17" t="n"/>
      <c r="E56" s="17" t="n"/>
      <c r="F56" s="7">
        <f>IF(E56="","",IFERROR(VLOOKUP(E56,'Ressourcen'!$A$6:$F$105,6,FALSE),"Ressource prüfen"))</f>
        <v/>
      </c>
      <c r="G56" s="17" t="n"/>
      <c r="H56" s="17" t="n"/>
      <c r="I56" s="31" t="n"/>
      <c r="J56" s="32" t="n"/>
      <c r="K56" s="33" t="n"/>
      <c r="L56" s="34" t="n"/>
      <c r="M56" s="35">
        <f>IF(OR(L56="",I56="",J56="",K56=""),"",L56+IFERROR((J56+I56*K56)/1440,0))</f>
        <v/>
      </c>
      <c r="N56" s="34" t="n"/>
      <c r="O56" s="30">
        <f>IF(OR(I56="",J56="",K56=""),"",IFERROR((J56+I56*K56)/60,""))</f>
        <v/>
      </c>
      <c r="P56" s="7">
        <f>IF(OR(M56="",N56=""),"",IF(M56&lt;=N56,"Im Termin","Verspätet"))</f>
        <v/>
      </c>
      <c r="Q56" s="30">
        <f>IF(OR(E56="",L56="",O56=""),"",SUMIFS($O$6:$O$105,$E$6:$E$105,E56,$L$6:$L$105,"&gt;="&amp;INT(L56),$L$6:$L$105,"&lt;"&amp;INT(L56)+1))</f>
        <v/>
      </c>
      <c r="R56" s="7">
        <f>IF(OR(A56="",E56="",L56="",M56=""),"",IF(IFERROR(VLOOKUP(E56,'Ressourcen'!$A$6:$G$105,7,FALSE),"Nein")&lt;&gt;"Ja","Ressource nicht aktiv",IF(OR(L56&lt;IFERROR(VLOOKUP(E56,'Ressourcen'!$A$6:$G$105,4,FALSE),L56),M56&gt;IFERROR(VLOOKUP(E56,'Ressourcen'!$A$6:$G$105,5,FALSE),M56)),"Außer Verfügbarkeit",IF(COUNTIFS($E$6:$E$105,E56,$L$6:$L$105,"&lt;"&amp;M56,$M$6:$M$105,"&gt;"&amp;L56)&gt;1,"Überschneidung",IF(Q56&gt;IFERROR(VLOOKUP(E56,'Ressourcen'!$A$6:$C$105,3,FALSE),0),"Kapazität überschritten","Planbar")))))</f>
        <v/>
      </c>
    </row>
    <row r="57">
      <c r="A57" s="17" t="n"/>
      <c r="B57" s="17" t="n"/>
      <c r="C57" s="18" t="n"/>
      <c r="D57" s="17" t="n"/>
      <c r="E57" s="17" t="n"/>
      <c r="F57" s="12">
        <f>IF(E57="","",IFERROR(VLOOKUP(E57,'Ressourcen'!$A$6:$F$105,6,FALSE),"Ressource prüfen"))</f>
        <v/>
      </c>
      <c r="G57" s="17" t="n"/>
      <c r="H57" s="17" t="n"/>
      <c r="I57" s="31" t="n"/>
      <c r="J57" s="32" t="n"/>
      <c r="K57" s="33" t="n"/>
      <c r="L57" s="34" t="n"/>
      <c r="M57" s="36">
        <f>IF(OR(L57="",I57="",J57="",K57=""),"",L57+IFERROR((J57+I57*K57)/1440,0))</f>
        <v/>
      </c>
      <c r="N57" s="34" t="n"/>
      <c r="O57" s="29">
        <f>IF(OR(I57="",J57="",K57=""),"",IFERROR((J57+I57*K57)/60,""))</f>
        <v/>
      </c>
      <c r="P57" s="12">
        <f>IF(OR(M57="",N57=""),"",IF(M57&lt;=N57,"Im Termin","Verspätet"))</f>
        <v/>
      </c>
      <c r="Q57" s="29">
        <f>IF(OR(E57="",L57="",O57=""),"",SUMIFS($O$6:$O$105,$E$6:$E$105,E57,$L$6:$L$105,"&gt;="&amp;INT(L57),$L$6:$L$105,"&lt;"&amp;INT(L57)+1))</f>
        <v/>
      </c>
      <c r="R57" s="12">
        <f>IF(OR(A57="",E57="",L57="",M57=""),"",IF(IFERROR(VLOOKUP(E57,'Ressourcen'!$A$6:$G$105,7,FALSE),"Nein")&lt;&gt;"Ja","Ressource nicht aktiv",IF(OR(L57&lt;IFERROR(VLOOKUP(E57,'Ressourcen'!$A$6:$G$105,4,FALSE),L57),M57&gt;IFERROR(VLOOKUP(E57,'Ressourcen'!$A$6:$G$105,5,FALSE),M57)),"Außer Verfügbarkeit",IF(COUNTIFS($E$6:$E$105,E57,$L$6:$L$105,"&lt;"&amp;M57,$M$6:$M$105,"&gt;"&amp;L57)&gt;1,"Überschneidung",IF(Q57&gt;IFERROR(VLOOKUP(E57,'Ressourcen'!$A$6:$C$105,3,FALSE),0),"Kapazität überschritten","Planbar")))))</f>
        <v/>
      </c>
    </row>
    <row r="58">
      <c r="A58" s="17" t="n"/>
      <c r="B58" s="17" t="n"/>
      <c r="C58" s="18" t="n"/>
      <c r="D58" s="17" t="n"/>
      <c r="E58" s="17" t="n"/>
      <c r="F58" s="7">
        <f>IF(E58="","",IFERROR(VLOOKUP(E58,'Ressourcen'!$A$6:$F$105,6,FALSE),"Ressource prüfen"))</f>
        <v/>
      </c>
      <c r="G58" s="17" t="n"/>
      <c r="H58" s="17" t="n"/>
      <c r="I58" s="31" t="n"/>
      <c r="J58" s="32" t="n"/>
      <c r="K58" s="33" t="n"/>
      <c r="L58" s="34" t="n"/>
      <c r="M58" s="35">
        <f>IF(OR(L58="",I58="",J58="",K58=""),"",L58+IFERROR((J58+I58*K58)/1440,0))</f>
        <v/>
      </c>
      <c r="N58" s="34" t="n"/>
      <c r="O58" s="30">
        <f>IF(OR(I58="",J58="",K58=""),"",IFERROR((J58+I58*K58)/60,""))</f>
        <v/>
      </c>
      <c r="P58" s="7">
        <f>IF(OR(M58="",N58=""),"",IF(M58&lt;=N58,"Im Termin","Verspätet"))</f>
        <v/>
      </c>
      <c r="Q58" s="30">
        <f>IF(OR(E58="",L58="",O58=""),"",SUMIFS($O$6:$O$105,$E$6:$E$105,E58,$L$6:$L$105,"&gt;="&amp;INT(L58),$L$6:$L$105,"&lt;"&amp;INT(L58)+1))</f>
        <v/>
      </c>
      <c r="R58" s="7">
        <f>IF(OR(A58="",E58="",L58="",M58=""),"",IF(IFERROR(VLOOKUP(E58,'Ressourcen'!$A$6:$G$105,7,FALSE),"Nein")&lt;&gt;"Ja","Ressource nicht aktiv",IF(OR(L58&lt;IFERROR(VLOOKUP(E58,'Ressourcen'!$A$6:$G$105,4,FALSE),L58),M58&gt;IFERROR(VLOOKUP(E58,'Ressourcen'!$A$6:$G$105,5,FALSE),M58)),"Außer Verfügbarkeit",IF(COUNTIFS($E$6:$E$105,E58,$L$6:$L$105,"&lt;"&amp;M58,$M$6:$M$105,"&gt;"&amp;L58)&gt;1,"Überschneidung",IF(Q58&gt;IFERROR(VLOOKUP(E58,'Ressourcen'!$A$6:$C$105,3,FALSE),0),"Kapazität überschritten","Planbar")))))</f>
        <v/>
      </c>
    </row>
    <row r="59">
      <c r="A59" s="17" t="n"/>
      <c r="B59" s="17" t="n"/>
      <c r="C59" s="18" t="n"/>
      <c r="D59" s="17" t="n"/>
      <c r="E59" s="17" t="n"/>
      <c r="F59" s="12">
        <f>IF(E59="","",IFERROR(VLOOKUP(E59,'Ressourcen'!$A$6:$F$105,6,FALSE),"Ressource prüfen"))</f>
        <v/>
      </c>
      <c r="G59" s="17" t="n"/>
      <c r="H59" s="17" t="n"/>
      <c r="I59" s="31" t="n"/>
      <c r="J59" s="32" t="n"/>
      <c r="K59" s="33" t="n"/>
      <c r="L59" s="34" t="n"/>
      <c r="M59" s="36">
        <f>IF(OR(L59="",I59="",J59="",K59=""),"",L59+IFERROR((J59+I59*K59)/1440,0))</f>
        <v/>
      </c>
      <c r="N59" s="34" t="n"/>
      <c r="O59" s="29">
        <f>IF(OR(I59="",J59="",K59=""),"",IFERROR((J59+I59*K59)/60,""))</f>
        <v/>
      </c>
      <c r="P59" s="12">
        <f>IF(OR(M59="",N59=""),"",IF(M59&lt;=N59,"Im Termin","Verspätet"))</f>
        <v/>
      </c>
      <c r="Q59" s="29">
        <f>IF(OR(E59="",L59="",O59=""),"",SUMIFS($O$6:$O$105,$E$6:$E$105,E59,$L$6:$L$105,"&gt;="&amp;INT(L59),$L$6:$L$105,"&lt;"&amp;INT(L59)+1))</f>
        <v/>
      </c>
      <c r="R59" s="12">
        <f>IF(OR(A59="",E59="",L59="",M59=""),"",IF(IFERROR(VLOOKUP(E59,'Ressourcen'!$A$6:$G$105,7,FALSE),"Nein")&lt;&gt;"Ja","Ressource nicht aktiv",IF(OR(L59&lt;IFERROR(VLOOKUP(E59,'Ressourcen'!$A$6:$G$105,4,FALSE),L59),M59&gt;IFERROR(VLOOKUP(E59,'Ressourcen'!$A$6:$G$105,5,FALSE),M59)),"Außer Verfügbarkeit",IF(COUNTIFS($E$6:$E$105,E59,$L$6:$L$105,"&lt;"&amp;M59,$M$6:$M$105,"&gt;"&amp;L59)&gt;1,"Überschneidung",IF(Q59&gt;IFERROR(VLOOKUP(E59,'Ressourcen'!$A$6:$C$105,3,FALSE),0),"Kapazität überschritten","Planbar")))))</f>
        <v/>
      </c>
    </row>
    <row r="60">
      <c r="A60" s="17" t="n"/>
      <c r="B60" s="17" t="n"/>
      <c r="C60" s="18" t="n"/>
      <c r="D60" s="17" t="n"/>
      <c r="E60" s="17" t="n"/>
      <c r="F60" s="7">
        <f>IF(E60="","",IFERROR(VLOOKUP(E60,'Ressourcen'!$A$6:$F$105,6,FALSE),"Ressource prüfen"))</f>
        <v/>
      </c>
      <c r="G60" s="17" t="n"/>
      <c r="H60" s="17" t="n"/>
      <c r="I60" s="31" t="n"/>
      <c r="J60" s="32" t="n"/>
      <c r="K60" s="33" t="n"/>
      <c r="L60" s="34" t="n"/>
      <c r="M60" s="35">
        <f>IF(OR(L60="",I60="",J60="",K60=""),"",L60+IFERROR((J60+I60*K60)/1440,0))</f>
        <v/>
      </c>
      <c r="N60" s="34" t="n"/>
      <c r="O60" s="30">
        <f>IF(OR(I60="",J60="",K60=""),"",IFERROR((J60+I60*K60)/60,""))</f>
        <v/>
      </c>
      <c r="P60" s="7">
        <f>IF(OR(M60="",N60=""),"",IF(M60&lt;=N60,"Im Termin","Verspätet"))</f>
        <v/>
      </c>
      <c r="Q60" s="30">
        <f>IF(OR(E60="",L60="",O60=""),"",SUMIFS($O$6:$O$105,$E$6:$E$105,E60,$L$6:$L$105,"&gt;="&amp;INT(L60),$L$6:$L$105,"&lt;"&amp;INT(L60)+1))</f>
        <v/>
      </c>
      <c r="R60" s="7">
        <f>IF(OR(A60="",E60="",L60="",M60=""),"",IF(IFERROR(VLOOKUP(E60,'Ressourcen'!$A$6:$G$105,7,FALSE),"Nein")&lt;&gt;"Ja","Ressource nicht aktiv",IF(OR(L60&lt;IFERROR(VLOOKUP(E60,'Ressourcen'!$A$6:$G$105,4,FALSE),L60),M60&gt;IFERROR(VLOOKUP(E60,'Ressourcen'!$A$6:$G$105,5,FALSE),M60)),"Außer Verfügbarkeit",IF(COUNTIFS($E$6:$E$105,E60,$L$6:$L$105,"&lt;"&amp;M60,$M$6:$M$105,"&gt;"&amp;L60)&gt;1,"Überschneidung",IF(Q60&gt;IFERROR(VLOOKUP(E60,'Ressourcen'!$A$6:$C$105,3,FALSE),0),"Kapazität überschritten","Planbar")))))</f>
        <v/>
      </c>
    </row>
    <row r="61">
      <c r="A61" s="17" t="n"/>
      <c r="B61" s="17" t="n"/>
      <c r="C61" s="18" t="n"/>
      <c r="D61" s="17" t="n"/>
      <c r="E61" s="17" t="n"/>
      <c r="F61" s="12">
        <f>IF(E61="","",IFERROR(VLOOKUP(E61,'Ressourcen'!$A$6:$F$105,6,FALSE),"Ressource prüfen"))</f>
        <v/>
      </c>
      <c r="G61" s="17" t="n"/>
      <c r="H61" s="17" t="n"/>
      <c r="I61" s="31" t="n"/>
      <c r="J61" s="32" t="n"/>
      <c r="K61" s="33" t="n"/>
      <c r="L61" s="34" t="n"/>
      <c r="M61" s="36">
        <f>IF(OR(L61="",I61="",J61="",K61=""),"",L61+IFERROR((J61+I61*K61)/1440,0))</f>
        <v/>
      </c>
      <c r="N61" s="34" t="n"/>
      <c r="O61" s="29">
        <f>IF(OR(I61="",J61="",K61=""),"",IFERROR((J61+I61*K61)/60,""))</f>
        <v/>
      </c>
      <c r="P61" s="12">
        <f>IF(OR(M61="",N61=""),"",IF(M61&lt;=N61,"Im Termin","Verspätet"))</f>
        <v/>
      </c>
      <c r="Q61" s="29">
        <f>IF(OR(E61="",L61="",O61=""),"",SUMIFS($O$6:$O$105,$E$6:$E$105,E61,$L$6:$L$105,"&gt;="&amp;INT(L61),$L$6:$L$105,"&lt;"&amp;INT(L61)+1))</f>
        <v/>
      </c>
      <c r="R61" s="12">
        <f>IF(OR(A61="",E61="",L61="",M61=""),"",IF(IFERROR(VLOOKUP(E61,'Ressourcen'!$A$6:$G$105,7,FALSE),"Nein")&lt;&gt;"Ja","Ressource nicht aktiv",IF(OR(L61&lt;IFERROR(VLOOKUP(E61,'Ressourcen'!$A$6:$G$105,4,FALSE),L61),M61&gt;IFERROR(VLOOKUP(E61,'Ressourcen'!$A$6:$G$105,5,FALSE),M61)),"Außer Verfügbarkeit",IF(COUNTIFS($E$6:$E$105,E61,$L$6:$L$105,"&lt;"&amp;M61,$M$6:$M$105,"&gt;"&amp;L61)&gt;1,"Überschneidung",IF(Q61&gt;IFERROR(VLOOKUP(E61,'Ressourcen'!$A$6:$C$105,3,FALSE),0),"Kapazität überschritten","Planbar")))))</f>
        <v/>
      </c>
    </row>
    <row r="62">
      <c r="A62" s="17" t="n"/>
      <c r="B62" s="17" t="n"/>
      <c r="C62" s="18" t="n"/>
      <c r="D62" s="17" t="n"/>
      <c r="E62" s="17" t="n"/>
      <c r="F62" s="7">
        <f>IF(E62="","",IFERROR(VLOOKUP(E62,'Ressourcen'!$A$6:$F$105,6,FALSE),"Ressource prüfen"))</f>
        <v/>
      </c>
      <c r="G62" s="17" t="n"/>
      <c r="H62" s="17" t="n"/>
      <c r="I62" s="31" t="n"/>
      <c r="J62" s="32" t="n"/>
      <c r="K62" s="33" t="n"/>
      <c r="L62" s="34" t="n"/>
      <c r="M62" s="35">
        <f>IF(OR(L62="",I62="",J62="",K62=""),"",L62+IFERROR((J62+I62*K62)/1440,0))</f>
        <v/>
      </c>
      <c r="N62" s="34" t="n"/>
      <c r="O62" s="30">
        <f>IF(OR(I62="",J62="",K62=""),"",IFERROR((J62+I62*K62)/60,""))</f>
        <v/>
      </c>
      <c r="P62" s="7">
        <f>IF(OR(M62="",N62=""),"",IF(M62&lt;=N62,"Im Termin","Verspätet"))</f>
        <v/>
      </c>
      <c r="Q62" s="30">
        <f>IF(OR(E62="",L62="",O62=""),"",SUMIFS($O$6:$O$105,$E$6:$E$105,E62,$L$6:$L$105,"&gt;="&amp;INT(L62),$L$6:$L$105,"&lt;"&amp;INT(L62)+1))</f>
        <v/>
      </c>
      <c r="R62" s="7">
        <f>IF(OR(A62="",E62="",L62="",M62=""),"",IF(IFERROR(VLOOKUP(E62,'Ressourcen'!$A$6:$G$105,7,FALSE),"Nein")&lt;&gt;"Ja","Ressource nicht aktiv",IF(OR(L62&lt;IFERROR(VLOOKUP(E62,'Ressourcen'!$A$6:$G$105,4,FALSE),L62),M62&gt;IFERROR(VLOOKUP(E62,'Ressourcen'!$A$6:$G$105,5,FALSE),M62)),"Außer Verfügbarkeit",IF(COUNTIFS($E$6:$E$105,E62,$L$6:$L$105,"&lt;"&amp;M62,$M$6:$M$105,"&gt;"&amp;L62)&gt;1,"Überschneidung",IF(Q62&gt;IFERROR(VLOOKUP(E62,'Ressourcen'!$A$6:$C$105,3,FALSE),0),"Kapazität überschritten","Planbar")))))</f>
        <v/>
      </c>
    </row>
    <row r="63">
      <c r="A63" s="17" t="n"/>
      <c r="B63" s="17" t="n"/>
      <c r="C63" s="18" t="n"/>
      <c r="D63" s="17" t="n"/>
      <c r="E63" s="17" t="n"/>
      <c r="F63" s="12">
        <f>IF(E63="","",IFERROR(VLOOKUP(E63,'Ressourcen'!$A$6:$F$105,6,FALSE),"Ressource prüfen"))</f>
        <v/>
      </c>
      <c r="G63" s="17" t="n"/>
      <c r="H63" s="17" t="n"/>
      <c r="I63" s="31" t="n"/>
      <c r="J63" s="32" t="n"/>
      <c r="K63" s="33" t="n"/>
      <c r="L63" s="34" t="n"/>
      <c r="M63" s="36">
        <f>IF(OR(L63="",I63="",J63="",K63=""),"",L63+IFERROR((J63+I63*K63)/1440,0))</f>
        <v/>
      </c>
      <c r="N63" s="34" t="n"/>
      <c r="O63" s="29">
        <f>IF(OR(I63="",J63="",K63=""),"",IFERROR((J63+I63*K63)/60,""))</f>
        <v/>
      </c>
      <c r="P63" s="12">
        <f>IF(OR(M63="",N63=""),"",IF(M63&lt;=N63,"Im Termin","Verspätet"))</f>
        <v/>
      </c>
      <c r="Q63" s="29">
        <f>IF(OR(E63="",L63="",O63=""),"",SUMIFS($O$6:$O$105,$E$6:$E$105,E63,$L$6:$L$105,"&gt;="&amp;INT(L63),$L$6:$L$105,"&lt;"&amp;INT(L63)+1))</f>
        <v/>
      </c>
      <c r="R63" s="12">
        <f>IF(OR(A63="",E63="",L63="",M63=""),"",IF(IFERROR(VLOOKUP(E63,'Ressourcen'!$A$6:$G$105,7,FALSE),"Nein")&lt;&gt;"Ja","Ressource nicht aktiv",IF(OR(L63&lt;IFERROR(VLOOKUP(E63,'Ressourcen'!$A$6:$G$105,4,FALSE),L63),M63&gt;IFERROR(VLOOKUP(E63,'Ressourcen'!$A$6:$G$105,5,FALSE),M63)),"Außer Verfügbarkeit",IF(COUNTIFS($E$6:$E$105,E63,$L$6:$L$105,"&lt;"&amp;M63,$M$6:$M$105,"&gt;"&amp;L63)&gt;1,"Überschneidung",IF(Q63&gt;IFERROR(VLOOKUP(E63,'Ressourcen'!$A$6:$C$105,3,FALSE),0),"Kapazität überschritten","Planbar")))))</f>
        <v/>
      </c>
    </row>
    <row r="64">
      <c r="A64" s="17" t="n"/>
      <c r="B64" s="17" t="n"/>
      <c r="C64" s="18" t="n"/>
      <c r="D64" s="17" t="n"/>
      <c r="E64" s="17" t="n"/>
      <c r="F64" s="7">
        <f>IF(E64="","",IFERROR(VLOOKUP(E64,'Ressourcen'!$A$6:$F$105,6,FALSE),"Ressource prüfen"))</f>
        <v/>
      </c>
      <c r="G64" s="17" t="n"/>
      <c r="H64" s="17" t="n"/>
      <c r="I64" s="31" t="n"/>
      <c r="J64" s="32" t="n"/>
      <c r="K64" s="33" t="n"/>
      <c r="L64" s="34" t="n"/>
      <c r="M64" s="35">
        <f>IF(OR(L64="",I64="",J64="",K64=""),"",L64+IFERROR((J64+I64*K64)/1440,0))</f>
        <v/>
      </c>
      <c r="N64" s="34" t="n"/>
      <c r="O64" s="30">
        <f>IF(OR(I64="",J64="",K64=""),"",IFERROR((J64+I64*K64)/60,""))</f>
        <v/>
      </c>
      <c r="P64" s="7">
        <f>IF(OR(M64="",N64=""),"",IF(M64&lt;=N64,"Im Termin","Verspätet"))</f>
        <v/>
      </c>
      <c r="Q64" s="30">
        <f>IF(OR(E64="",L64="",O64=""),"",SUMIFS($O$6:$O$105,$E$6:$E$105,E64,$L$6:$L$105,"&gt;="&amp;INT(L64),$L$6:$L$105,"&lt;"&amp;INT(L64)+1))</f>
        <v/>
      </c>
      <c r="R64" s="7">
        <f>IF(OR(A64="",E64="",L64="",M64=""),"",IF(IFERROR(VLOOKUP(E64,'Ressourcen'!$A$6:$G$105,7,FALSE),"Nein")&lt;&gt;"Ja","Ressource nicht aktiv",IF(OR(L64&lt;IFERROR(VLOOKUP(E64,'Ressourcen'!$A$6:$G$105,4,FALSE),L64),M64&gt;IFERROR(VLOOKUP(E64,'Ressourcen'!$A$6:$G$105,5,FALSE),M64)),"Außer Verfügbarkeit",IF(COUNTIFS($E$6:$E$105,E64,$L$6:$L$105,"&lt;"&amp;M64,$M$6:$M$105,"&gt;"&amp;L64)&gt;1,"Überschneidung",IF(Q64&gt;IFERROR(VLOOKUP(E64,'Ressourcen'!$A$6:$C$105,3,FALSE),0),"Kapazität überschritten","Planbar")))))</f>
        <v/>
      </c>
    </row>
    <row r="65">
      <c r="A65" s="17" t="n"/>
      <c r="B65" s="17" t="n"/>
      <c r="C65" s="18" t="n"/>
      <c r="D65" s="17" t="n"/>
      <c r="E65" s="17" t="n"/>
      <c r="F65" s="12">
        <f>IF(E65="","",IFERROR(VLOOKUP(E65,'Ressourcen'!$A$6:$F$105,6,FALSE),"Ressource prüfen"))</f>
        <v/>
      </c>
      <c r="G65" s="17" t="n"/>
      <c r="H65" s="17" t="n"/>
      <c r="I65" s="31" t="n"/>
      <c r="J65" s="32" t="n"/>
      <c r="K65" s="33" t="n"/>
      <c r="L65" s="34" t="n"/>
      <c r="M65" s="36">
        <f>IF(OR(L65="",I65="",J65="",K65=""),"",L65+IFERROR((J65+I65*K65)/1440,0))</f>
        <v/>
      </c>
      <c r="N65" s="34" t="n"/>
      <c r="O65" s="29">
        <f>IF(OR(I65="",J65="",K65=""),"",IFERROR((J65+I65*K65)/60,""))</f>
        <v/>
      </c>
      <c r="P65" s="12">
        <f>IF(OR(M65="",N65=""),"",IF(M65&lt;=N65,"Im Termin","Verspätet"))</f>
        <v/>
      </c>
      <c r="Q65" s="29">
        <f>IF(OR(E65="",L65="",O65=""),"",SUMIFS($O$6:$O$105,$E$6:$E$105,E65,$L$6:$L$105,"&gt;="&amp;INT(L65),$L$6:$L$105,"&lt;"&amp;INT(L65)+1))</f>
        <v/>
      </c>
      <c r="R65" s="12">
        <f>IF(OR(A65="",E65="",L65="",M65=""),"",IF(IFERROR(VLOOKUP(E65,'Ressourcen'!$A$6:$G$105,7,FALSE),"Nein")&lt;&gt;"Ja","Ressource nicht aktiv",IF(OR(L65&lt;IFERROR(VLOOKUP(E65,'Ressourcen'!$A$6:$G$105,4,FALSE),L65),M65&gt;IFERROR(VLOOKUP(E65,'Ressourcen'!$A$6:$G$105,5,FALSE),M65)),"Außer Verfügbarkeit",IF(COUNTIFS($E$6:$E$105,E65,$L$6:$L$105,"&lt;"&amp;M65,$M$6:$M$105,"&gt;"&amp;L65)&gt;1,"Überschneidung",IF(Q65&gt;IFERROR(VLOOKUP(E65,'Ressourcen'!$A$6:$C$105,3,FALSE),0),"Kapazität überschritten","Planbar")))))</f>
        <v/>
      </c>
    </row>
    <row r="66">
      <c r="A66" s="17" t="n"/>
      <c r="B66" s="17" t="n"/>
      <c r="C66" s="18" t="n"/>
      <c r="D66" s="17" t="n"/>
      <c r="E66" s="17" t="n"/>
      <c r="F66" s="7">
        <f>IF(E66="","",IFERROR(VLOOKUP(E66,'Ressourcen'!$A$6:$F$105,6,FALSE),"Ressource prüfen"))</f>
        <v/>
      </c>
      <c r="G66" s="17" t="n"/>
      <c r="H66" s="17" t="n"/>
      <c r="I66" s="31" t="n"/>
      <c r="J66" s="32" t="n"/>
      <c r="K66" s="33" t="n"/>
      <c r="L66" s="34" t="n"/>
      <c r="M66" s="35">
        <f>IF(OR(L66="",I66="",J66="",K66=""),"",L66+IFERROR((J66+I66*K66)/1440,0))</f>
        <v/>
      </c>
      <c r="N66" s="34" t="n"/>
      <c r="O66" s="30">
        <f>IF(OR(I66="",J66="",K66=""),"",IFERROR((J66+I66*K66)/60,""))</f>
        <v/>
      </c>
      <c r="P66" s="7">
        <f>IF(OR(M66="",N66=""),"",IF(M66&lt;=N66,"Im Termin","Verspätet"))</f>
        <v/>
      </c>
      <c r="Q66" s="30">
        <f>IF(OR(E66="",L66="",O66=""),"",SUMIFS($O$6:$O$105,$E$6:$E$105,E66,$L$6:$L$105,"&gt;="&amp;INT(L66),$L$6:$L$105,"&lt;"&amp;INT(L66)+1))</f>
        <v/>
      </c>
      <c r="R66" s="7">
        <f>IF(OR(A66="",E66="",L66="",M66=""),"",IF(IFERROR(VLOOKUP(E66,'Ressourcen'!$A$6:$G$105,7,FALSE),"Nein")&lt;&gt;"Ja","Ressource nicht aktiv",IF(OR(L66&lt;IFERROR(VLOOKUP(E66,'Ressourcen'!$A$6:$G$105,4,FALSE),L66),M66&gt;IFERROR(VLOOKUP(E66,'Ressourcen'!$A$6:$G$105,5,FALSE),M66)),"Außer Verfügbarkeit",IF(COUNTIFS($E$6:$E$105,E66,$L$6:$L$105,"&lt;"&amp;M66,$M$6:$M$105,"&gt;"&amp;L66)&gt;1,"Überschneidung",IF(Q66&gt;IFERROR(VLOOKUP(E66,'Ressourcen'!$A$6:$C$105,3,FALSE),0),"Kapazität überschritten","Planbar")))))</f>
        <v/>
      </c>
    </row>
    <row r="67">
      <c r="A67" s="17" t="n"/>
      <c r="B67" s="17" t="n"/>
      <c r="C67" s="18" t="n"/>
      <c r="D67" s="17" t="n"/>
      <c r="E67" s="17" t="n"/>
      <c r="F67" s="12">
        <f>IF(E67="","",IFERROR(VLOOKUP(E67,'Ressourcen'!$A$6:$F$105,6,FALSE),"Ressource prüfen"))</f>
        <v/>
      </c>
      <c r="G67" s="17" t="n"/>
      <c r="H67" s="17" t="n"/>
      <c r="I67" s="31" t="n"/>
      <c r="J67" s="32" t="n"/>
      <c r="K67" s="33" t="n"/>
      <c r="L67" s="34" t="n"/>
      <c r="M67" s="36">
        <f>IF(OR(L67="",I67="",J67="",K67=""),"",L67+IFERROR((J67+I67*K67)/1440,0))</f>
        <v/>
      </c>
      <c r="N67" s="34" t="n"/>
      <c r="O67" s="29">
        <f>IF(OR(I67="",J67="",K67=""),"",IFERROR((J67+I67*K67)/60,""))</f>
        <v/>
      </c>
      <c r="P67" s="12">
        <f>IF(OR(M67="",N67=""),"",IF(M67&lt;=N67,"Im Termin","Verspätet"))</f>
        <v/>
      </c>
      <c r="Q67" s="29">
        <f>IF(OR(E67="",L67="",O67=""),"",SUMIFS($O$6:$O$105,$E$6:$E$105,E67,$L$6:$L$105,"&gt;="&amp;INT(L67),$L$6:$L$105,"&lt;"&amp;INT(L67)+1))</f>
        <v/>
      </c>
      <c r="R67" s="12">
        <f>IF(OR(A67="",E67="",L67="",M67=""),"",IF(IFERROR(VLOOKUP(E67,'Ressourcen'!$A$6:$G$105,7,FALSE),"Nein")&lt;&gt;"Ja","Ressource nicht aktiv",IF(OR(L67&lt;IFERROR(VLOOKUP(E67,'Ressourcen'!$A$6:$G$105,4,FALSE),L67),M67&gt;IFERROR(VLOOKUP(E67,'Ressourcen'!$A$6:$G$105,5,FALSE),M67)),"Außer Verfügbarkeit",IF(COUNTIFS($E$6:$E$105,E67,$L$6:$L$105,"&lt;"&amp;M67,$M$6:$M$105,"&gt;"&amp;L67)&gt;1,"Überschneidung",IF(Q67&gt;IFERROR(VLOOKUP(E67,'Ressourcen'!$A$6:$C$105,3,FALSE),0),"Kapazität überschritten","Planbar")))))</f>
        <v/>
      </c>
    </row>
    <row r="68">
      <c r="A68" s="17" t="n"/>
      <c r="B68" s="17" t="n"/>
      <c r="C68" s="18" t="n"/>
      <c r="D68" s="17" t="n"/>
      <c r="E68" s="17" t="n"/>
      <c r="F68" s="7">
        <f>IF(E68="","",IFERROR(VLOOKUP(E68,'Ressourcen'!$A$6:$F$105,6,FALSE),"Ressource prüfen"))</f>
        <v/>
      </c>
      <c r="G68" s="17" t="n"/>
      <c r="H68" s="17" t="n"/>
      <c r="I68" s="31" t="n"/>
      <c r="J68" s="32" t="n"/>
      <c r="K68" s="33" t="n"/>
      <c r="L68" s="34" t="n"/>
      <c r="M68" s="35">
        <f>IF(OR(L68="",I68="",J68="",K68=""),"",L68+IFERROR((J68+I68*K68)/1440,0))</f>
        <v/>
      </c>
      <c r="N68" s="34" t="n"/>
      <c r="O68" s="30">
        <f>IF(OR(I68="",J68="",K68=""),"",IFERROR((J68+I68*K68)/60,""))</f>
        <v/>
      </c>
      <c r="P68" s="7">
        <f>IF(OR(M68="",N68=""),"",IF(M68&lt;=N68,"Im Termin","Verspätet"))</f>
        <v/>
      </c>
      <c r="Q68" s="30">
        <f>IF(OR(E68="",L68="",O68=""),"",SUMIFS($O$6:$O$105,$E$6:$E$105,E68,$L$6:$L$105,"&gt;="&amp;INT(L68),$L$6:$L$105,"&lt;"&amp;INT(L68)+1))</f>
        <v/>
      </c>
      <c r="R68" s="7">
        <f>IF(OR(A68="",E68="",L68="",M68=""),"",IF(IFERROR(VLOOKUP(E68,'Ressourcen'!$A$6:$G$105,7,FALSE),"Nein")&lt;&gt;"Ja","Ressource nicht aktiv",IF(OR(L68&lt;IFERROR(VLOOKUP(E68,'Ressourcen'!$A$6:$G$105,4,FALSE),L68),M68&gt;IFERROR(VLOOKUP(E68,'Ressourcen'!$A$6:$G$105,5,FALSE),M68)),"Außer Verfügbarkeit",IF(COUNTIFS($E$6:$E$105,E68,$L$6:$L$105,"&lt;"&amp;M68,$M$6:$M$105,"&gt;"&amp;L68)&gt;1,"Überschneidung",IF(Q68&gt;IFERROR(VLOOKUP(E68,'Ressourcen'!$A$6:$C$105,3,FALSE),0),"Kapazität überschritten","Planbar")))))</f>
        <v/>
      </c>
    </row>
    <row r="69">
      <c r="A69" s="17" t="n"/>
      <c r="B69" s="17" t="n"/>
      <c r="C69" s="18" t="n"/>
      <c r="D69" s="17" t="n"/>
      <c r="E69" s="17" t="n"/>
      <c r="F69" s="12">
        <f>IF(E69="","",IFERROR(VLOOKUP(E69,'Ressourcen'!$A$6:$F$105,6,FALSE),"Ressource prüfen"))</f>
        <v/>
      </c>
      <c r="G69" s="17" t="n"/>
      <c r="H69" s="17" t="n"/>
      <c r="I69" s="31" t="n"/>
      <c r="J69" s="32" t="n"/>
      <c r="K69" s="33" t="n"/>
      <c r="L69" s="34" t="n"/>
      <c r="M69" s="36">
        <f>IF(OR(L69="",I69="",J69="",K69=""),"",L69+IFERROR((J69+I69*K69)/1440,0))</f>
        <v/>
      </c>
      <c r="N69" s="34" t="n"/>
      <c r="O69" s="29">
        <f>IF(OR(I69="",J69="",K69=""),"",IFERROR((J69+I69*K69)/60,""))</f>
        <v/>
      </c>
      <c r="P69" s="12">
        <f>IF(OR(M69="",N69=""),"",IF(M69&lt;=N69,"Im Termin","Verspätet"))</f>
        <v/>
      </c>
      <c r="Q69" s="29">
        <f>IF(OR(E69="",L69="",O69=""),"",SUMIFS($O$6:$O$105,$E$6:$E$105,E69,$L$6:$L$105,"&gt;="&amp;INT(L69),$L$6:$L$105,"&lt;"&amp;INT(L69)+1))</f>
        <v/>
      </c>
      <c r="R69" s="12">
        <f>IF(OR(A69="",E69="",L69="",M69=""),"",IF(IFERROR(VLOOKUP(E69,'Ressourcen'!$A$6:$G$105,7,FALSE),"Nein")&lt;&gt;"Ja","Ressource nicht aktiv",IF(OR(L69&lt;IFERROR(VLOOKUP(E69,'Ressourcen'!$A$6:$G$105,4,FALSE),L69),M69&gt;IFERROR(VLOOKUP(E69,'Ressourcen'!$A$6:$G$105,5,FALSE),M69)),"Außer Verfügbarkeit",IF(COUNTIFS($E$6:$E$105,E69,$L$6:$L$105,"&lt;"&amp;M69,$M$6:$M$105,"&gt;"&amp;L69)&gt;1,"Überschneidung",IF(Q69&gt;IFERROR(VLOOKUP(E69,'Ressourcen'!$A$6:$C$105,3,FALSE),0),"Kapazität überschritten","Planbar")))))</f>
        <v/>
      </c>
    </row>
    <row r="70">
      <c r="A70" s="17" t="n"/>
      <c r="B70" s="17" t="n"/>
      <c r="C70" s="18" t="n"/>
      <c r="D70" s="17" t="n"/>
      <c r="E70" s="17" t="n"/>
      <c r="F70" s="7">
        <f>IF(E70="","",IFERROR(VLOOKUP(E70,'Ressourcen'!$A$6:$F$105,6,FALSE),"Ressource prüfen"))</f>
        <v/>
      </c>
      <c r="G70" s="17" t="n"/>
      <c r="H70" s="17" t="n"/>
      <c r="I70" s="31" t="n"/>
      <c r="J70" s="32" t="n"/>
      <c r="K70" s="33" t="n"/>
      <c r="L70" s="34" t="n"/>
      <c r="M70" s="35">
        <f>IF(OR(L70="",I70="",J70="",K70=""),"",L70+IFERROR((J70+I70*K70)/1440,0))</f>
        <v/>
      </c>
      <c r="N70" s="34" t="n"/>
      <c r="O70" s="30">
        <f>IF(OR(I70="",J70="",K70=""),"",IFERROR((J70+I70*K70)/60,""))</f>
        <v/>
      </c>
      <c r="P70" s="7">
        <f>IF(OR(M70="",N70=""),"",IF(M70&lt;=N70,"Im Termin","Verspätet"))</f>
        <v/>
      </c>
      <c r="Q70" s="30">
        <f>IF(OR(E70="",L70="",O70=""),"",SUMIFS($O$6:$O$105,$E$6:$E$105,E70,$L$6:$L$105,"&gt;="&amp;INT(L70),$L$6:$L$105,"&lt;"&amp;INT(L70)+1))</f>
        <v/>
      </c>
      <c r="R70" s="7">
        <f>IF(OR(A70="",E70="",L70="",M70=""),"",IF(IFERROR(VLOOKUP(E70,'Ressourcen'!$A$6:$G$105,7,FALSE),"Nein")&lt;&gt;"Ja","Ressource nicht aktiv",IF(OR(L70&lt;IFERROR(VLOOKUP(E70,'Ressourcen'!$A$6:$G$105,4,FALSE),L70),M70&gt;IFERROR(VLOOKUP(E70,'Ressourcen'!$A$6:$G$105,5,FALSE),M70)),"Außer Verfügbarkeit",IF(COUNTIFS($E$6:$E$105,E70,$L$6:$L$105,"&lt;"&amp;M70,$M$6:$M$105,"&gt;"&amp;L70)&gt;1,"Überschneidung",IF(Q70&gt;IFERROR(VLOOKUP(E70,'Ressourcen'!$A$6:$C$105,3,FALSE),0),"Kapazität überschritten","Planbar")))))</f>
        <v/>
      </c>
    </row>
    <row r="71">
      <c r="A71" s="17" t="n"/>
      <c r="B71" s="17" t="n"/>
      <c r="C71" s="18" t="n"/>
      <c r="D71" s="17" t="n"/>
      <c r="E71" s="17" t="n"/>
      <c r="F71" s="12">
        <f>IF(E71="","",IFERROR(VLOOKUP(E71,'Ressourcen'!$A$6:$F$105,6,FALSE),"Ressource prüfen"))</f>
        <v/>
      </c>
      <c r="G71" s="17" t="n"/>
      <c r="H71" s="17" t="n"/>
      <c r="I71" s="31" t="n"/>
      <c r="J71" s="32" t="n"/>
      <c r="K71" s="33" t="n"/>
      <c r="L71" s="34" t="n"/>
      <c r="M71" s="36">
        <f>IF(OR(L71="",I71="",J71="",K71=""),"",L71+IFERROR((J71+I71*K71)/1440,0))</f>
        <v/>
      </c>
      <c r="N71" s="34" t="n"/>
      <c r="O71" s="29">
        <f>IF(OR(I71="",J71="",K71=""),"",IFERROR((J71+I71*K71)/60,""))</f>
        <v/>
      </c>
      <c r="P71" s="12">
        <f>IF(OR(M71="",N71=""),"",IF(M71&lt;=N71,"Im Termin","Verspätet"))</f>
        <v/>
      </c>
      <c r="Q71" s="29">
        <f>IF(OR(E71="",L71="",O71=""),"",SUMIFS($O$6:$O$105,$E$6:$E$105,E71,$L$6:$L$105,"&gt;="&amp;INT(L71),$L$6:$L$105,"&lt;"&amp;INT(L71)+1))</f>
        <v/>
      </c>
      <c r="R71" s="12">
        <f>IF(OR(A71="",E71="",L71="",M71=""),"",IF(IFERROR(VLOOKUP(E71,'Ressourcen'!$A$6:$G$105,7,FALSE),"Nein")&lt;&gt;"Ja","Ressource nicht aktiv",IF(OR(L71&lt;IFERROR(VLOOKUP(E71,'Ressourcen'!$A$6:$G$105,4,FALSE),L71),M71&gt;IFERROR(VLOOKUP(E71,'Ressourcen'!$A$6:$G$105,5,FALSE),M71)),"Außer Verfügbarkeit",IF(COUNTIFS($E$6:$E$105,E71,$L$6:$L$105,"&lt;"&amp;M71,$M$6:$M$105,"&gt;"&amp;L71)&gt;1,"Überschneidung",IF(Q71&gt;IFERROR(VLOOKUP(E71,'Ressourcen'!$A$6:$C$105,3,FALSE),0),"Kapazität überschritten","Planbar")))))</f>
        <v/>
      </c>
    </row>
    <row r="72">
      <c r="A72" s="17" t="n"/>
      <c r="B72" s="17" t="n"/>
      <c r="C72" s="18" t="n"/>
      <c r="D72" s="17" t="n"/>
      <c r="E72" s="17" t="n"/>
      <c r="F72" s="7">
        <f>IF(E72="","",IFERROR(VLOOKUP(E72,'Ressourcen'!$A$6:$F$105,6,FALSE),"Ressource prüfen"))</f>
        <v/>
      </c>
      <c r="G72" s="17" t="n"/>
      <c r="H72" s="17" t="n"/>
      <c r="I72" s="31" t="n"/>
      <c r="J72" s="32" t="n"/>
      <c r="K72" s="33" t="n"/>
      <c r="L72" s="34" t="n"/>
      <c r="M72" s="35">
        <f>IF(OR(L72="",I72="",J72="",K72=""),"",L72+IFERROR((J72+I72*K72)/1440,0))</f>
        <v/>
      </c>
      <c r="N72" s="34" t="n"/>
      <c r="O72" s="30">
        <f>IF(OR(I72="",J72="",K72=""),"",IFERROR((J72+I72*K72)/60,""))</f>
        <v/>
      </c>
      <c r="P72" s="7">
        <f>IF(OR(M72="",N72=""),"",IF(M72&lt;=N72,"Im Termin","Verspätet"))</f>
        <v/>
      </c>
      <c r="Q72" s="30">
        <f>IF(OR(E72="",L72="",O72=""),"",SUMIFS($O$6:$O$105,$E$6:$E$105,E72,$L$6:$L$105,"&gt;="&amp;INT(L72),$L$6:$L$105,"&lt;"&amp;INT(L72)+1))</f>
        <v/>
      </c>
      <c r="R72" s="7">
        <f>IF(OR(A72="",E72="",L72="",M72=""),"",IF(IFERROR(VLOOKUP(E72,'Ressourcen'!$A$6:$G$105,7,FALSE),"Nein")&lt;&gt;"Ja","Ressource nicht aktiv",IF(OR(L72&lt;IFERROR(VLOOKUP(E72,'Ressourcen'!$A$6:$G$105,4,FALSE),L72),M72&gt;IFERROR(VLOOKUP(E72,'Ressourcen'!$A$6:$G$105,5,FALSE),M72)),"Außer Verfügbarkeit",IF(COUNTIFS($E$6:$E$105,E72,$L$6:$L$105,"&lt;"&amp;M72,$M$6:$M$105,"&gt;"&amp;L72)&gt;1,"Überschneidung",IF(Q72&gt;IFERROR(VLOOKUP(E72,'Ressourcen'!$A$6:$C$105,3,FALSE),0),"Kapazität überschritten","Planbar")))))</f>
        <v/>
      </c>
    </row>
    <row r="73">
      <c r="A73" s="17" t="n"/>
      <c r="B73" s="17" t="n"/>
      <c r="C73" s="18" t="n"/>
      <c r="D73" s="17" t="n"/>
      <c r="E73" s="17" t="n"/>
      <c r="F73" s="12">
        <f>IF(E73="","",IFERROR(VLOOKUP(E73,'Ressourcen'!$A$6:$F$105,6,FALSE),"Ressource prüfen"))</f>
        <v/>
      </c>
      <c r="G73" s="17" t="n"/>
      <c r="H73" s="17" t="n"/>
      <c r="I73" s="31" t="n"/>
      <c r="J73" s="32" t="n"/>
      <c r="K73" s="33" t="n"/>
      <c r="L73" s="34" t="n"/>
      <c r="M73" s="36">
        <f>IF(OR(L73="",I73="",J73="",K73=""),"",L73+IFERROR((J73+I73*K73)/1440,0))</f>
        <v/>
      </c>
      <c r="N73" s="34" t="n"/>
      <c r="O73" s="29">
        <f>IF(OR(I73="",J73="",K73=""),"",IFERROR((J73+I73*K73)/60,""))</f>
        <v/>
      </c>
      <c r="P73" s="12">
        <f>IF(OR(M73="",N73=""),"",IF(M73&lt;=N73,"Im Termin","Verspätet"))</f>
        <v/>
      </c>
      <c r="Q73" s="29">
        <f>IF(OR(E73="",L73="",O73=""),"",SUMIFS($O$6:$O$105,$E$6:$E$105,E73,$L$6:$L$105,"&gt;="&amp;INT(L73),$L$6:$L$105,"&lt;"&amp;INT(L73)+1))</f>
        <v/>
      </c>
      <c r="R73" s="12">
        <f>IF(OR(A73="",E73="",L73="",M73=""),"",IF(IFERROR(VLOOKUP(E73,'Ressourcen'!$A$6:$G$105,7,FALSE),"Nein")&lt;&gt;"Ja","Ressource nicht aktiv",IF(OR(L73&lt;IFERROR(VLOOKUP(E73,'Ressourcen'!$A$6:$G$105,4,FALSE),L73),M73&gt;IFERROR(VLOOKUP(E73,'Ressourcen'!$A$6:$G$105,5,FALSE),M73)),"Außer Verfügbarkeit",IF(COUNTIFS($E$6:$E$105,E73,$L$6:$L$105,"&lt;"&amp;M73,$M$6:$M$105,"&gt;"&amp;L73)&gt;1,"Überschneidung",IF(Q73&gt;IFERROR(VLOOKUP(E73,'Ressourcen'!$A$6:$C$105,3,FALSE),0),"Kapazität überschritten","Planbar")))))</f>
        <v/>
      </c>
    </row>
    <row r="74">
      <c r="A74" s="17" t="n"/>
      <c r="B74" s="17" t="n"/>
      <c r="C74" s="18" t="n"/>
      <c r="D74" s="17" t="n"/>
      <c r="E74" s="17" t="n"/>
      <c r="F74" s="7">
        <f>IF(E74="","",IFERROR(VLOOKUP(E74,'Ressourcen'!$A$6:$F$105,6,FALSE),"Ressource prüfen"))</f>
        <v/>
      </c>
      <c r="G74" s="17" t="n"/>
      <c r="H74" s="17" t="n"/>
      <c r="I74" s="31" t="n"/>
      <c r="J74" s="32" t="n"/>
      <c r="K74" s="33" t="n"/>
      <c r="L74" s="34" t="n"/>
      <c r="M74" s="35">
        <f>IF(OR(L74="",I74="",J74="",K74=""),"",L74+IFERROR((J74+I74*K74)/1440,0))</f>
        <v/>
      </c>
      <c r="N74" s="34" t="n"/>
      <c r="O74" s="30">
        <f>IF(OR(I74="",J74="",K74=""),"",IFERROR((J74+I74*K74)/60,""))</f>
        <v/>
      </c>
      <c r="P74" s="7">
        <f>IF(OR(M74="",N74=""),"",IF(M74&lt;=N74,"Im Termin","Verspätet"))</f>
        <v/>
      </c>
      <c r="Q74" s="30">
        <f>IF(OR(E74="",L74="",O74=""),"",SUMIFS($O$6:$O$105,$E$6:$E$105,E74,$L$6:$L$105,"&gt;="&amp;INT(L74),$L$6:$L$105,"&lt;"&amp;INT(L74)+1))</f>
        <v/>
      </c>
      <c r="R74" s="7">
        <f>IF(OR(A74="",E74="",L74="",M74=""),"",IF(IFERROR(VLOOKUP(E74,'Ressourcen'!$A$6:$G$105,7,FALSE),"Nein")&lt;&gt;"Ja","Ressource nicht aktiv",IF(OR(L74&lt;IFERROR(VLOOKUP(E74,'Ressourcen'!$A$6:$G$105,4,FALSE),L74),M74&gt;IFERROR(VLOOKUP(E74,'Ressourcen'!$A$6:$G$105,5,FALSE),M74)),"Außer Verfügbarkeit",IF(COUNTIFS($E$6:$E$105,E74,$L$6:$L$105,"&lt;"&amp;M74,$M$6:$M$105,"&gt;"&amp;L74)&gt;1,"Überschneidung",IF(Q74&gt;IFERROR(VLOOKUP(E74,'Ressourcen'!$A$6:$C$105,3,FALSE),0),"Kapazität überschritten","Planbar")))))</f>
        <v/>
      </c>
    </row>
    <row r="75">
      <c r="A75" s="17" t="n"/>
      <c r="B75" s="17" t="n"/>
      <c r="C75" s="18" t="n"/>
      <c r="D75" s="17" t="n"/>
      <c r="E75" s="17" t="n"/>
      <c r="F75" s="12">
        <f>IF(E75="","",IFERROR(VLOOKUP(E75,'Ressourcen'!$A$6:$F$105,6,FALSE),"Ressource prüfen"))</f>
        <v/>
      </c>
      <c r="G75" s="17" t="n"/>
      <c r="H75" s="17" t="n"/>
      <c r="I75" s="31" t="n"/>
      <c r="J75" s="32" t="n"/>
      <c r="K75" s="33" t="n"/>
      <c r="L75" s="34" t="n"/>
      <c r="M75" s="36">
        <f>IF(OR(L75="",I75="",J75="",K75=""),"",L75+IFERROR((J75+I75*K75)/1440,0))</f>
        <v/>
      </c>
      <c r="N75" s="34" t="n"/>
      <c r="O75" s="29">
        <f>IF(OR(I75="",J75="",K75=""),"",IFERROR((J75+I75*K75)/60,""))</f>
        <v/>
      </c>
      <c r="P75" s="12">
        <f>IF(OR(M75="",N75=""),"",IF(M75&lt;=N75,"Im Termin","Verspätet"))</f>
        <v/>
      </c>
      <c r="Q75" s="29">
        <f>IF(OR(E75="",L75="",O75=""),"",SUMIFS($O$6:$O$105,$E$6:$E$105,E75,$L$6:$L$105,"&gt;="&amp;INT(L75),$L$6:$L$105,"&lt;"&amp;INT(L75)+1))</f>
        <v/>
      </c>
      <c r="R75" s="12">
        <f>IF(OR(A75="",E75="",L75="",M75=""),"",IF(IFERROR(VLOOKUP(E75,'Ressourcen'!$A$6:$G$105,7,FALSE),"Nein")&lt;&gt;"Ja","Ressource nicht aktiv",IF(OR(L75&lt;IFERROR(VLOOKUP(E75,'Ressourcen'!$A$6:$G$105,4,FALSE),L75),M75&gt;IFERROR(VLOOKUP(E75,'Ressourcen'!$A$6:$G$105,5,FALSE),M75)),"Außer Verfügbarkeit",IF(COUNTIFS($E$6:$E$105,E75,$L$6:$L$105,"&lt;"&amp;M75,$M$6:$M$105,"&gt;"&amp;L75)&gt;1,"Überschneidung",IF(Q75&gt;IFERROR(VLOOKUP(E75,'Ressourcen'!$A$6:$C$105,3,FALSE),0),"Kapazität überschritten","Planbar")))))</f>
        <v/>
      </c>
    </row>
    <row r="76">
      <c r="A76" s="17" t="n"/>
      <c r="B76" s="17" t="n"/>
      <c r="C76" s="18" t="n"/>
      <c r="D76" s="17" t="n"/>
      <c r="E76" s="17" t="n"/>
      <c r="F76" s="7">
        <f>IF(E76="","",IFERROR(VLOOKUP(E76,'Ressourcen'!$A$6:$F$105,6,FALSE),"Ressource prüfen"))</f>
        <v/>
      </c>
      <c r="G76" s="17" t="n"/>
      <c r="H76" s="17" t="n"/>
      <c r="I76" s="31" t="n"/>
      <c r="J76" s="32" t="n"/>
      <c r="K76" s="33" t="n"/>
      <c r="L76" s="34" t="n"/>
      <c r="M76" s="35">
        <f>IF(OR(L76="",I76="",J76="",K76=""),"",L76+IFERROR((J76+I76*K76)/1440,0))</f>
        <v/>
      </c>
      <c r="N76" s="34" t="n"/>
      <c r="O76" s="30">
        <f>IF(OR(I76="",J76="",K76=""),"",IFERROR((J76+I76*K76)/60,""))</f>
        <v/>
      </c>
      <c r="P76" s="7">
        <f>IF(OR(M76="",N76=""),"",IF(M76&lt;=N76,"Im Termin","Verspätet"))</f>
        <v/>
      </c>
      <c r="Q76" s="30">
        <f>IF(OR(E76="",L76="",O76=""),"",SUMIFS($O$6:$O$105,$E$6:$E$105,E76,$L$6:$L$105,"&gt;="&amp;INT(L76),$L$6:$L$105,"&lt;"&amp;INT(L76)+1))</f>
        <v/>
      </c>
      <c r="R76" s="7">
        <f>IF(OR(A76="",E76="",L76="",M76=""),"",IF(IFERROR(VLOOKUP(E76,'Ressourcen'!$A$6:$G$105,7,FALSE),"Nein")&lt;&gt;"Ja","Ressource nicht aktiv",IF(OR(L76&lt;IFERROR(VLOOKUP(E76,'Ressourcen'!$A$6:$G$105,4,FALSE),L76),M76&gt;IFERROR(VLOOKUP(E76,'Ressourcen'!$A$6:$G$105,5,FALSE),M76)),"Außer Verfügbarkeit",IF(COUNTIFS($E$6:$E$105,E76,$L$6:$L$105,"&lt;"&amp;M76,$M$6:$M$105,"&gt;"&amp;L76)&gt;1,"Überschneidung",IF(Q76&gt;IFERROR(VLOOKUP(E76,'Ressourcen'!$A$6:$C$105,3,FALSE),0),"Kapazität überschritten","Planbar")))))</f>
        <v/>
      </c>
    </row>
    <row r="77">
      <c r="A77" s="17" t="n"/>
      <c r="B77" s="17" t="n"/>
      <c r="C77" s="18" t="n"/>
      <c r="D77" s="17" t="n"/>
      <c r="E77" s="17" t="n"/>
      <c r="F77" s="12">
        <f>IF(E77="","",IFERROR(VLOOKUP(E77,'Ressourcen'!$A$6:$F$105,6,FALSE),"Ressource prüfen"))</f>
        <v/>
      </c>
      <c r="G77" s="17" t="n"/>
      <c r="H77" s="17" t="n"/>
      <c r="I77" s="31" t="n"/>
      <c r="J77" s="32" t="n"/>
      <c r="K77" s="33" t="n"/>
      <c r="L77" s="34" t="n"/>
      <c r="M77" s="36">
        <f>IF(OR(L77="",I77="",J77="",K77=""),"",L77+IFERROR((J77+I77*K77)/1440,0))</f>
        <v/>
      </c>
      <c r="N77" s="34" t="n"/>
      <c r="O77" s="29">
        <f>IF(OR(I77="",J77="",K77=""),"",IFERROR((J77+I77*K77)/60,""))</f>
        <v/>
      </c>
      <c r="P77" s="12">
        <f>IF(OR(M77="",N77=""),"",IF(M77&lt;=N77,"Im Termin","Verspätet"))</f>
        <v/>
      </c>
      <c r="Q77" s="29">
        <f>IF(OR(E77="",L77="",O77=""),"",SUMIFS($O$6:$O$105,$E$6:$E$105,E77,$L$6:$L$105,"&gt;="&amp;INT(L77),$L$6:$L$105,"&lt;"&amp;INT(L77)+1))</f>
        <v/>
      </c>
      <c r="R77" s="12">
        <f>IF(OR(A77="",E77="",L77="",M77=""),"",IF(IFERROR(VLOOKUP(E77,'Ressourcen'!$A$6:$G$105,7,FALSE),"Nein")&lt;&gt;"Ja","Ressource nicht aktiv",IF(OR(L77&lt;IFERROR(VLOOKUP(E77,'Ressourcen'!$A$6:$G$105,4,FALSE),L77),M77&gt;IFERROR(VLOOKUP(E77,'Ressourcen'!$A$6:$G$105,5,FALSE),M77)),"Außer Verfügbarkeit",IF(COUNTIFS($E$6:$E$105,E77,$L$6:$L$105,"&lt;"&amp;M77,$M$6:$M$105,"&gt;"&amp;L77)&gt;1,"Überschneidung",IF(Q77&gt;IFERROR(VLOOKUP(E77,'Ressourcen'!$A$6:$C$105,3,FALSE),0),"Kapazität überschritten","Planbar")))))</f>
        <v/>
      </c>
    </row>
    <row r="78">
      <c r="A78" s="17" t="n"/>
      <c r="B78" s="17" t="n"/>
      <c r="C78" s="18" t="n"/>
      <c r="D78" s="17" t="n"/>
      <c r="E78" s="17" t="n"/>
      <c r="F78" s="7">
        <f>IF(E78="","",IFERROR(VLOOKUP(E78,'Ressourcen'!$A$6:$F$105,6,FALSE),"Ressource prüfen"))</f>
        <v/>
      </c>
      <c r="G78" s="17" t="n"/>
      <c r="H78" s="17" t="n"/>
      <c r="I78" s="31" t="n"/>
      <c r="J78" s="32" t="n"/>
      <c r="K78" s="33" t="n"/>
      <c r="L78" s="34" t="n"/>
      <c r="M78" s="35">
        <f>IF(OR(L78="",I78="",J78="",K78=""),"",L78+IFERROR((J78+I78*K78)/1440,0))</f>
        <v/>
      </c>
      <c r="N78" s="34" t="n"/>
      <c r="O78" s="30">
        <f>IF(OR(I78="",J78="",K78=""),"",IFERROR((J78+I78*K78)/60,""))</f>
        <v/>
      </c>
      <c r="P78" s="7">
        <f>IF(OR(M78="",N78=""),"",IF(M78&lt;=N78,"Im Termin","Verspätet"))</f>
        <v/>
      </c>
      <c r="Q78" s="30">
        <f>IF(OR(E78="",L78="",O78=""),"",SUMIFS($O$6:$O$105,$E$6:$E$105,E78,$L$6:$L$105,"&gt;="&amp;INT(L78),$L$6:$L$105,"&lt;"&amp;INT(L78)+1))</f>
        <v/>
      </c>
      <c r="R78" s="7">
        <f>IF(OR(A78="",E78="",L78="",M78=""),"",IF(IFERROR(VLOOKUP(E78,'Ressourcen'!$A$6:$G$105,7,FALSE),"Nein")&lt;&gt;"Ja","Ressource nicht aktiv",IF(OR(L78&lt;IFERROR(VLOOKUP(E78,'Ressourcen'!$A$6:$G$105,4,FALSE),L78),M78&gt;IFERROR(VLOOKUP(E78,'Ressourcen'!$A$6:$G$105,5,FALSE),M78)),"Außer Verfügbarkeit",IF(COUNTIFS($E$6:$E$105,E78,$L$6:$L$105,"&lt;"&amp;M78,$M$6:$M$105,"&gt;"&amp;L78)&gt;1,"Überschneidung",IF(Q78&gt;IFERROR(VLOOKUP(E78,'Ressourcen'!$A$6:$C$105,3,FALSE),0),"Kapazität überschritten","Planbar")))))</f>
        <v/>
      </c>
    </row>
    <row r="79">
      <c r="A79" s="17" t="n"/>
      <c r="B79" s="17" t="n"/>
      <c r="C79" s="18" t="n"/>
      <c r="D79" s="17" t="n"/>
      <c r="E79" s="17" t="n"/>
      <c r="F79" s="12">
        <f>IF(E79="","",IFERROR(VLOOKUP(E79,'Ressourcen'!$A$6:$F$105,6,FALSE),"Ressource prüfen"))</f>
        <v/>
      </c>
      <c r="G79" s="17" t="n"/>
      <c r="H79" s="17" t="n"/>
      <c r="I79" s="31" t="n"/>
      <c r="J79" s="32" t="n"/>
      <c r="K79" s="33" t="n"/>
      <c r="L79" s="34" t="n"/>
      <c r="M79" s="36">
        <f>IF(OR(L79="",I79="",J79="",K79=""),"",L79+IFERROR((J79+I79*K79)/1440,0))</f>
        <v/>
      </c>
      <c r="N79" s="34" t="n"/>
      <c r="O79" s="29">
        <f>IF(OR(I79="",J79="",K79=""),"",IFERROR((J79+I79*K79)/60,""))</f>
        <v/>
      </c>
      <c r="P79" s="12">
        <f>IF(OR(M79="",N79=""),"",IF(M79&lt;=N79,"Im Termin","Verspätet"))</f>
        <v/>
      </c>
      <c r="Q79" s="29">
        <f>IF(OR(E79="",L79="",O79=""),"",SUMIFS($O$6:$O$105,$E$6:$E$105,E79,$L$6:$L$105,"&gt;="&amp;INT(L79),$L$6:$L$105,"&lt;"&amp;INT(L79)+1))</f>
        <v/>
      </c>
      <c r="R79" s="12">
        <f>IF(OR(A79="",E79="",L79="",M79=""),"",IF(IFERROR(VLOOKUP(E79,'Ressourcen'!$A$6:$G$105,7,FALSE),"Nein")&lt;&gt;"Ja","Ressource nicht aktiv",IF(OR(L79&lt;IFERROR(VLOOKUP(E79,'Ressourcen'!$A$6:$G$105,4,FALSE),L79),M79&gt;IFERROR(VLOOKUP(E79,'Ressourcen'!$A$6:$G$105,5,FALSE),M79)),"Außer Verfügbarkeit",IF(COUNTIFS($E$6:$E$105,E79,$L$6:$L$105,"&lt;"&amp;M79,$M$6:$M$105,"&gt;"&amp;L79)&gt;1,"Überschneidung",IF(Q79&gt;IFERROR(VLOOKUP(E79,'Ressourcen'!$A$6:$C$105,3,FALSE),0),"Kapazität überschritten","Planbar")))))</f>
        <v/>
      </c>
    </row>
    <row r="80">
      <c r="A80" s="17" t="n"/>
      <c r="B80" s="17" t="n"/>
      <c r="C80" s="18" t="n"/>
      <c r="D80" s="17" t="n"/>
      <c r="E80" s="17" t="n"/>
      <c r="F80" s="7">
        <f>IF(E80="","",IFERROR(VLOOKUP(E80,'Ressourcen'!$A$6:$F$105,6,FALSE),"Ressource prüfen"))</f>
        <v/>
      </c>
      <c r="G80" s="17" t="n"/>
      <c r="H80" s="17" t="n"/>
      <c r="I80" s="31" t="n"/>
      <c r="J80" s="32" t="n"/>
      <c r="K80" s="33" t="n"/>
      <c r="L80" s="34" t="n"/>
      <c r="M80" s="35">
        <f>IF(OR(L80="",I80="",J80="",K80=""),"",L80+IFERROR((J80+I80*K80)/1440,0))</f>
        <v/>
      </c>
      <c r="N80" s="34" t="n"/>
      <c r="O80" s="30">
        <f>IF(OR(I80="",J80="",K80=""),"",IFERROR((J80+I80*K80)/60,""))</f>
        <v/>
      </c>
      <c r="P80" s="7">
        <f>IF(OR(M80="",N80=""),"",IF(M80&lt;=N80,"Im Termin","Verspätet"))</f>
        <v/>
      </c>
      <c r="Q80" s="30">
        <f>IF(OR(E80="",L80="",O80=""),"",SUMIFS($O$6:$O$105,$E$6:$E$105,E80,$L$6:$L$105,"&gt;="&amp;INT(L80),$L$6:$L$105,"&lt;"&amp;INT(L80)+1))</f>
        <v/>
      </c>
      <c r="R80" s="7">
        <f>IF(OR(A80="",E80="",L80="",M80=""),"",IF(IFERROR(VLOOKUP(E80,'Ressourcen'!$A$6:$G$105,7,FALSE),"Nein")&lt;&gt;"Ja","Ressource nicht aktiv",IF(OR(L80&lt;IFERROR(VLOOKUP(E80,'Ressourcen'!$A$6:$G$105,4,FALSE),L80),M80&gt;IFERROR(VLOOKUP(E80,'Ressourcen'!$A$6:$G$105,5,FALSE),M80)),"Außer Verfügbarkeit",IF(COUNTIFS($E$6:$E$105,E80,$L$6:$L$105,"&lt;"&amp;M80,$M$6:$M$105,"&gt;"&amp;L80)&gt;1,"Überschneidung",IF(Q80&gt;IFERROR(VLOOKUP(E80,'Ressourcen'!$A$6:$C$105,3,FALSE),0),"Kapazität überschritten","Planbar")))))</f>
        <v/>
      </c>
    </row>
    <row r="81">
      <c r="A81" s="17" t="n"/>
      <c r="B81" s="17" t="n"/>
      <c r="C81" s="18" t="n"/>
      <c r="D81" s="17" t="n"/>
      <c r="E81" s="17" t="n"/>
      <c r="F81" s="12">
        <f>IF(E81="","",IFERROR(VLOOKUP(E81,'Ressourcen'!$A$6:$F$105,6,FALSE),"Ressource prüfen"))</f>
        <v/>
      </c>
      <c r="G81" s="17" t="n"/>
      <c r="H81" s="17" t="n"/>
      <c r="I81" s="31" t="n"/>
      <c r="J81" s="32" t="n"/>
      <c r="K81" s="33" t="n"/>
      <c r="L81" s="34" t="n"/>
      <c r="M81" s="36">
        <f>IF(OR(L81="",I81="",J81="",K81=""),"",L81+IFERROR((J81+I81*K81)/1440,0))</f>
        <v/>
      </c>
      <c r="N81" s="34" t="n"/>
      <c r="O81" s="29">
        <f>IF(OR(I81="",J81="",K81=""),"",IFERROR((J81+I81*K81)/60,""))</f>
        <v/>
      </c>
      <c r="P81" s="12">
        <f>IF(OR(M81="",N81=""),"",IF(M81&lt;=N81,"Im Termin","Verspätet"))</f>
        <v/>
      </c>
      <c r="Q81" s="29">
        <f>IF(OR(E81="",L81="",O81=""),"",SUMIFS($O$6:$O$105,$E$6:$E$105,E81,$L$6:$L$105,"&gt;="&amp;INT(L81),$L$6:$L$105,"&lt;"&amp;INT(L81)+1))</f>
        <v/>
      </c>
      <c r="R81" s="12">
        <f>IF(OR(A81="",E81="",L81="",M81=""),"",IF(IFERROR(VLOOKUP(E81,'Ressourcen'!$A$6:$G$105,7,FALSE),"Nein")&lt;&gt;"Ja","Ressource nicht aktiv",IF(OR(L81&lt;IFERROR(VLOOKUP(E81,'Ressourcen'!$A$6:$G$105,4,FALSE),L81),M81&gt;IFERROR(VLOOKUP(E81,'Ressourcen'!$A$6:$G$105,5,FALSE),M81)),"Außer Verfügbarkeit",IF(COUNTIFS($E$6:$E$105,E81,$L$6:$L$105,"&lt;"&amp;M81,$M$6:$M$105,"&gt;"&amp;L81)&gt;1,"Überschneidung",IF(Q81&gt;IFERROR(VLOOKUP(E81,'Ressourcen'!$A$6:$C$105,3,FALSE),0),"Kapazität überschritten","Planbar")))))</f>
        <v/>
      </c>
    </row>
    <row r="82">
      <c r="A82" s="17" t="n"/>
      <c r="B82" s="17" t="n"/>
      <c r="C82" s="18" t="n"/>
      <c r="D82" s="17" t="n"/>
      <c r="E82" s="17" t="n"/>
      <c r="F82" s="7">
        <f>IF(E82="","",IFERROR(VLOOKUP(E82,'Ressourcen'!$A$6:$F$105,6,FALSE),"Ressource prüfen"))</f>
        <v/>
      </c>
      <c r="G82" s="17" t="n"/>
      <c r="H82" s="17" t="n"/>
      <c r="I82" s="31" t="n"/>
      <c r="J82" s="32" t="n"/>
      <c r="K82" s="33" t="n"/>
      <c r="L82" s="34" t="n"/>
      <c r="M82" s="35">
        <f>IF(OR(L82="",I82="",J82="",K82=""),"",L82+IFERROR((J82+I82*K82)/1440,0))</f>
        <v/>
      </c>
      <c r="N82" s="34" t="n"/>
      <c r="O82" s="30">
        <f>IF(OR(I82="",J82="",K82=""),"",IFERROR((J82+I82*K82)/60,""))</f>
        <v/>
      </c>
      <c r="P82" s="7">
        <f>IF(OR(M82="",N82=""),"",IF(M82&lt;=N82,"Im Termin","Verspätet"))</f>
        <v/>
      </c>
      <c r="Q82" s="30">
        <f>IF(OR(E82="",L82="",O82=""),"",SUMIFS($O$6:$O$105,$E$6:$E$105,E82,$L$6:$L$105,"&gt;="&amp;INT(L82),$L$6:$L$105,"&lt;"&amp;INT(L82)+1))</f>
        <v/>
      </c>
      <c r="R82" s="7">
        <f>IF(OR(A82="",E82="",L82="",M82=""),"",IF(IFERROR(VLOOKUP(E82,'Ressourcen'!$A$6:$G$105,7,FALSE),"Nein")&lt;&gt;"Ja","Ressource nicht aktiv",IF(OR(L82&lt;IFERROR(VLOOKUP(E82,'Ressourcen'!$A$6:$G$105,4,FALSE),L82),M82&gt;IFERROR(VLOOKUP(E82,'Ressourcen'!$A$6:$G$105,5,FALSE),M82)),"Außer Verfügbarkeit",IF(COUNTIFS($E$6:$E$105,E82,$L$6:$L$105,"&lt;"&amp;M82,$M$6:$M$105,"&gt;"&amp;L82)&gt;1,"Überschneidung",IF(Q82&gt;IFERROR(VLOOKUP(E82,'Ressourcen'!$A$6:$C$105,3,FALSE),0),"Kapazität überschritten","Planbar")))))</f>
        <v/>
      </c>
    </row>
    <row r="83">
      <c r="A83" s="17" t="n"/>
      <c r="B83" s="17" t="n"/>
      <c r="C83" s="18" t="n"/>
      <c r="D83" s="17" t="n"/>
      <c r="E83" s="17" t="n"/>
      <c r="F83" s="12">
        <f>IF(E83="","",IFERROR(VLOOKUP(E83,'Ressourcen'!$A$6:$F$105,6,FALSE),"Ressource prüfen"))</f>
        <v/>
      </c>
      <c r="G83" s="17" t="n"/>
      <c r="H83" s="17" t="n"/>
      <c r="I83" s="31" t="n"/>
      <c r="J83" s="32" t="n"/>
      <c r="K83" s="33" t="n"/>
      <c r="L83" s="34" t="n"/>
      <c r="M83" s="36">
        <f>IF(OR(L83="",I83="",J83="",K83=""),"",L83+IFERROR((J83+I83*K83)/1440,0))</f>
        <v/>
      </c>
      <c r="N83" s="34" t="n"/>
      <c r="O83" s="29">
        <f>IF(OR(I83="",J83="",K83=""),"",IFERROR((J83+I83*K83)/60,""))</f>
        <v/>
      </c>
      <c r="P83" s="12">
        <f>IF(OR(M83="",N83=""),"",IF(M83&lt;=N83,"Im Termin","Verspätet"))</f>
        <v/>
      </c>
      <c r="Q83" s="29">
        <f>IF(OR(E83="",L83="",O83=""),"",SUMIFS($O$6:$O$105,$E$6:$E$105,E83,$L$6:$L$105,"&gt;="&amp;INT(L83),$L$6:$L$105,"&lt;"&amp;INT(L83)+1))</f>
        <v/>
      </c>
      <c r="R83" s="12">
        <f>IF(OR(A83="",E83="",L83="",M83=""),"",IF(IFERROR(VLOOKUP(E83,'Ressourcen'!$A$6:$G$105,7,FALSE),"Nein")&lt;&gt;"Ja","Ressource nicht aktiv",IF(OR(L83&lt;IFERROR(VLOOKUP(E83,'Ressourcen'!$A$6:$G$105,4,FALSE),L83),M83&gt;IFERROR(VLOOKUP(E83,'Ressourcen'!$A$6:$G$105,5,FALSE),M83)),"Außer Verfügbarkeit",IF(COUNTIFS($E$6:$E$105,E83,$L$6:$L$105,"&lt;"&amp;M83,$M$6:$M$105,"&gt;"&amp;L83)&gt;1,"Überschneidung",IF(Q83&gt;IFERROR(VLOOKUP(E83,'Ressourcen'!$A$6:$C$105,3,FALSE),0),"Kapazität überschritten","Planbar")))))</f>
        <v/>
      </c>
    </row>
    <row r="84">
      <c r="A84" s="17" t="n"/>
      <c r="B84" s="17" t="n"/>
      <c r="C84" s="18" t="n"/>
      <c r="D84" s="17" t="n"/>
      <c r="E84" s="17" t="n"/>
      <c r="F84" s="7">
        <f>IF(E84="","",IFERROR(VLOOKUP(E84,'Ressourcen'!$A$6:$F$105,6,FALSE),"Ressource prüfen"))</f>
        <v/>
      </c>
      <c r="G84" s="17" t="n"/>
      <c r="H84" s="17" t="n"/>
      <c r="I84" s="31" t="n"/>
      <c r="J84" s="32" t="n"/>
      <c r="K84" s="33" t="n"/>
      <c r="L84" s="34" t="n"/>
      <c r="M84" s="35">
        <f>IF(OR(L84="",I84="",J84="",K84=""),"",L84+IFERROR((J84+I84*K84)/1440,0))</f>
        <v/>
      </c>
      <c r="N84" s="34" t="n"/>
      <c r="O84" s="30">
        <f>IF(OR(I84="",J84="",K84=""),"",IFERROR((J84+I84*K84)/60,""))</f>
        <v/>
      </c>
      <c r="P84" s="7">
        <f>IF(OR(M84="",N84=""),"",IF(M84&lt;=N84,"Im Termin","Verspätet"))</f>
        <v/>
      </c>
      <c r="Q84" s="30">
        <f>IF(OR(E84="",L84="",O84=""),"",SUMIFS($O$6:$O$105,$E$6:$E$105,E84,$L$6:$L$105,"&gt;="&amp;INT(L84),$L$6:$L$105,"&lt;"&amp;INT(L84)+1))</f>
        <v/>
      </c>
      <c r="R84" s="7">
        <f>IF(OR(A84="",E84="",L84="",M84=""),"",IF(IFERROR(VLOOKUP(E84,'Ressourcen'!$A$6:$G$105,7,FALSE),"Nein")&lt;&gt;"Ja","Ressource nicht aktiv",IF(OR(L84&lt;IFERROR(VLOOKUP(E84,'Ressourcen'!$A$6:$G$105,4,FALSE),L84),M84&gt;IFERROR(VLOOKUP(E84,'Ressourcen'!$A$6:$G$105,5,FALSE),M84)),"Außer Verfügbarkeit",IF(COUNTIFS($E$6:$E$105,E84,$L$6:$L$105,"&lt;"&amp;M84,$M$6:$M$105,"&gt;"&amp;L84)&gt;1,"Überschneidung",IF(Q84&gt;IFERROR(VLOOKUP(E84,'Ressourcen'!$A$6:$C$105,3,FALSE),0),"Kapazität überschritten","Planbar")))))</f>
        <v/>
      </c>
    </row>
    <row r="85">
      <c r="A85" s="17" t="n"/>
      <c r="B85" s="17" t="n"/>
      <c r="C85" s="18" t="n"/>
      <c r="D85" s="17" t="n"/>
      <c r="E85" s="17" t="n"/>
      <c r="F85" s="12">
        <f>IF(E85="","",IFERROR(VLOOKUP(E85,'Ressourcen'!$A$6:$F$105,6,FALSE),"Ressource prüfen"))</f>
        <v/>
      </c>
      <c r="G85" s="17" t="n"/>
      <c r="H85" s="17" t="n"/>
      <c r="I85" s="31" t="n"/>
      <c r="J85" s="32" t="n"/>
      <c r="K85" s="33" t="n"/>
      <c r="L85" s="34" t="n"/>
      <c r="M85" s="36">
        <f>IF(OR(L85="",I85="",J85="",K85=""),"",L85+IFERROR((J85+I85*K85)/1440,0))</f>
        <v/>
      </c>
      <c r="N85" s="34" t="n"/>
      <c r="O85" s="29">
        <f>IF(OR(I85="",J85="",K85=""),"",IFERROR((J85+I85*K85)/60,""))</f>
        <v/>
      </c>
      <c r="P85" s="12">
        <f>IF(OR(M85="",N85=""),"",IF(M85&lt;=N85,"Im Termin","Verspätet"))</f>
        <v/>
      </c>
      <c r="Q85" s="29">
        <f>IF(OR(E85="",L85="",O85=""),"",SUMIFS($O$6:$O$105,$E$6:$E$105,E85,$L$6:$L$105,"&gt;="&amp;INT(L85),$L$6:$L$105,"&lt;"&amp;INT(L85)+1))</f>
        <v/>
      </c>
      <c r="R85" s="12">
        <f>IF(OR(A85="",E85="",L85="",M85=""),"",IF(IFERROR(VLOOKUP(E85,'Ressourcen'!$A$6:$G$105,7,FALSE),"Nein")&lt;&gt;"Ja","Ressource nicht aktiv",IF(OR(L85&lt;IFERROR(VLOOKUP(E85,'Ressourcen'!$A$6:$G$105,4,FALSE),L85),M85&gt;IFERROR(VLOOKUP(E85,'Ressourcen'!$A$6:$G$105,5,FALSE),M85)),"Außer Verfügbarkeit",IF(COUNTIFS($E$6:$E$105,E85,$L$6:$L$105,"&lt;"&amp;M85,$M$6:$M$105,"&gt;"&amp;L85)&gt;1,"Überschneidung",IF(Q85&gt;IFERROR(VLOOKUP(E85,'Ressourcen'!$A$6:$C$105,3,FALSE),0),"Kapazität überschritten","Planbar")))))</f>
        <v/>
      </c>
    </row>
    <row r="86">
      <c r="A86" s="17" t="n"/>
      <c r="B86" s="17" t="n"/>
      <c r="C86" s="18" t="n"/>
      <c r="D86" s="17" t="n"/>
      <c r="E86" s="17" t="n"/>
      <c r="F86" s="7">
        <f>IF(E86="","",IFERROR(VLOOKUP(E86,'Ressourcen'!$A$6:$F$105,6,FALSE),"Ressource prüfen"))</f>
        <v/>
      </c>
      <c r="G86" s="17" t="n"/>
      <c r="H86" s="17" t="n"/>
      <c r="I86" s="31" t="n"/>
      <c r="J86" s="32" t="n"/>
      <c r="K86" s="33" t="n"/>
      <c r="L86" s="34" t="n"/>
      <c r="M86" s="35">
        <f>IF(OR(L86="",I86="",J86="",K86=""),"",L86+IFERROR((J86+I86*K86)/1440,0))</f>
        <v/>
      </c>
      <c r="N86" s="34" t="n"/>
      <c r="O86" s="30">
        <f>IF(OR(I86="",J86="",K86=""),"",IFERROR((J86+I86*K86)/60,""))</f>
        <v/>
      </c>
      <c r="P86" s="7">
        <f>IF(OR(M86="",N86=""),"",IF(M86&lt;=N86,"Im Termin","Verspätet"))</f>
        <v/>
      </c>
      <c r="Q86" s="30">
        <f>IF(OR(E86="",L86="",O86=""),"",SUMIFS($O$6:$O$105,$E$6:$E$105,E86,$L$6:$L$105,"&gt;="&amp;INT(L86),$L$6:$L$105,"&lt;"&amp;INT(L86)+1))</f>
        <v/>
      </c>
      <c r="R86" s="7">
        <f>IF(OR(A86="",E86="",L86="",M86=""),"",IF(IFERROR(VLOOKUP(E86,'Ressourcen'!$A$6:$G$105,7,FALSE),"Nein")&lt;&gt;"Ja","Ressource nicht aktiv",IF(OR(L86&lt;IFERROR(VLOOKUP(E86,'Ressourcen'!$A$6:$G$105,4,FALSE),L86),M86&gt;IFERROR(VLOOKUP(E86,'Ressourcen'!$A$6:$G$105,5,FALSE),M86)),"Außer Verfügbarkeit",IF(COUNTIFS($E$6:$E$105,E86,$L$6:$L$105,"&lt;"&amp;M86,$M$6:$M$105,"&gt;"&amp;L86)&gt;1,"Überschneidung",IF(Q86&gt;IFERROR(VLOOKUP(E86,'Ressourcen'!$A$6:$C$105,3,FALSE),0),"Kapazität überschritten","Planbar")))))</f>
        <v/>
      </c>
    </row>
    <row r="87">
      <c r="A87" s="17" t="n"/>
      <c r="B87" s="17" t="n"/>
      <c r="C87" s="18" t="n"/>
      <c r="D87" s="17" t="n"/>
      <c r="E87" s="17" t="n"/>
      <c r="F87" s="12">
        <f>IF(E87="","",IFERROR(VLOOKUP(E87,'Ressourcen'!$A$6:$F$105,6,FALSE),"Ressource prüfen"))</f>
        <v/>
      </c>
      <c r="G87" s="17" t="n"/>
      <c r="H87" s="17" t="n"/>
      <c r="I87" s="31" t="n"/>
      <c r="J87" s="32" t="n"/>
      <c r="K87" s="33" t="n"/>
      <c r="L87" s="34" t="n"/>
      <c r="M87" s="36">
        <f>IF(OR(L87="",I87="",J87="",K87=""),"",L87+IFERROR((J87+I87*K87)/1440,0))</f>
        <v/>
      </c>
      <c r="N87" s="34" t="n"/>
      <c r="O87" s="29">
        <f>IF(OR(I87="",J87="",K87=""),"",IFERROR((J87+I87*K87)/60,""))</f>
        <v/>
      </c>
      <c r="P87" s="12">
        <f>IF(OR(M87="",N87=""),"",IF(M87&lt;=N87,"Im Termin","Verspätet"))</f>
        <v/>
      </c>
      <c r="Q87" s="29">
        <f>IF(OR(E87="",L87="",O87=""),"",SUMIFS($O$6:$O$105,$E$6:$E$105,E87,$L$6:$L$105,"&gt;="&amp;INT(L87),$L$6:$L$105,"&lt;"&amp;INT(L87)+1))</f>
        <v/>
      </c>
      <c r="R87" s="12">
        <f>IF(OR(A87="",E87="",L87="",M87=""),"",IF(IFERROR(VLOOKUP(E87,'Ressourcen'!$A$6:$G$105,7,FALSE),"Nein")&lt;&gt;"Ja","Ressource nicht aktiv",IF(OR(L87&lt;IFERROR(VLOOKUP(E87,'Ressourcen'!$A$6:$G$105,4,FALSE),L87),M87&gt;IFERROR(VLOOKUP(E87,'Ressourcen'!$A$6:$G$105,5,FALSE),M87)),"Außer Verfügbarkeit",IF(COUNTIFS($E$6:$E$105,E87,$L$6:$L$105,"&lt;"&amp;M87,$M$6:$M$105,"&gt;"&amp;L87)&gt;1,"Überschneidung",IF(Q87&gt;IFERROR(VLOOKUP(E87,'Ressourcen'!$A$6:$C$105,3,FALSE),0),"Kapazität überschritten","Planbar")))))</f>
        <v/>
      </c>
    </row>
    <row r="88">
      <c r="A88" s="17" t="n"/>
      <c r="B88" s="17" t="n"/>
      <c r="C88" s="18" t="n"/>
      <c r="D88" s="17" t="n"/>
      <c r="E88" s="17" t="n"/>
      <c r="F88" s="7">
        <f>IF(E88="","",IFERROR(VLOOKUP(E88,'Ressourcen'!$A$6:$F$105,6,FALSE),"Ressource prüfen"))</f>
        <v/>
      </c>
      <c r="G88" s="17" t="n"/>
      <c r="H88" s="17" t="n"/>
      <c r="I88" s="31" t="n"/>
      <c r="J88" s="32" t="n"/>
      <c r="K88" s="33" t="n"/>
      <c r="L88" s="34" t="n"/>
      <c r="M88" s="35">
        <f>IF(OR(L88="",I88="",J88="",K88=""),"",L88+IFERROR((J88+I88*K88)/1440,0))</f>
        <v/>
      </c>
      <c r="N88" s="34" t="n"/>
      <c r="O88" s="30">
        <f>IF(OR(I88="",J88="",K88=""),"",IFERROR((J88+I88*K88)/60,""))</f>
        <v/>
      </c>
      <c r="P88" s="7">
        <f>IF(OR(M88="",N88=""),"",IF(M88&lt;=N88,"Im Termin","Verspätet"))</f>
        <v/>
      </c>
      <c r="Q88" s="30">
        <f>IF(OR(E88="",L88="",O88=""),"",SUMIFS($O$6:$O$105,$E$6:$E$105,E88,$L$6:$L$105,"&gt;="&amp;INT(L88),$L$6:$L$105,"&lt;"&amp;INT(L88)+1))</f>
        <v/>
      </c>
      <c r="R88" s="7">
        <f>IF(OR(A88="",E88="",L88="",M88=""),"",IF(IFERROR(VLOOKUP(E88,'Ressourcen'!$A$6:$G$105,7,FALSE),"Nein")&lt;&gt;"Ja","Ressource nicht aktiv",IF(OR(L88&lt;IFERROR(VLOOKUP(E88,'Ressourcen'!$A$6:$G$105,4,FALSE),L88),M88&gt;IFERROR(VLOOKUP(E88,'Ressourcen'!$A$6:$G$105,5,FALSE),M88)),"Außer Verfügbarkeit",IF(COUNTIFS($E$6:$E$105,E88,$L$6:$L$105,"&lt;"&amp;M88,$M$6:$M$105,"&gt;"&amp;L88)&gt;1,"Überschneidung",IF(Q88&gt;IFERROR(VLOOKUP(E88,'Ressourcen'!$A$6:$C$105,3,FALSE),0),"Kapazität überschritten","Planbar")))))</f>
        <v/>
      </c>
    </row>
    <row r="89">
      <c r="A89" s="17" t="n"/>
      <c r="B89" s="17" t="n"/>
      <c r="C89" s="18" t="n"/>
      <c r="D89" s="17" t="n"/>
      <c r="E89" s="17" t="n"/>
      <c r="F89" s="12">
        <f>IF(E89="","",IFERROR(VLOOKUP(E89,'Ressourcen'!$A$6:$F$105,6,FALSE),"Ressource prüfen"))</f>
        <v/>
      </c>
      <c r="G89" s="17" t="n"/>
      <c r="H89" s="17" t="n"/>
      <c r="I89" s="31" t="n"/>
      <c r="J89" s="32" t="n"/>
      <c r="K89" s="33" t="n"/>
      <c r="L89" s="34" t="n"/>
      <c r="M89" s="36">
        <f>IF(OR(L89="",I89="",J89="",K89=""),"",L89+IFERROR((J89+I89*K89)/1440,0))</f>
        <v/>
      </c>
      <c r="N89" s="34" t="n"/>
      <c r="O89" s="29">
        <f>IF(OR(I89="",J89="",K89=""),"",IFERROR((J89+I89*K89)/60,""))</f>
        <v/>
      </c>
      <c r="P89" s="12">
        <f>IF(OR(M89="",N89=""),"",IF(M89&lt;=N89,"Im Termin","Verspätet"))</f>
        <v/>
      </c>
      <c r="Q89" s="29">
        <f>IF(OR(E89="",L89="",O89=""),"",SUMIFS($O$6:$O$105,$E$6:$E$105,E89,$L$6:$L$105,"&gt;="&amp;INT(L89),$L$6:$L$105,"&lt;"&amp;INT(L89)+1))</f>
        <v/>
      </c>
      <c r="R89" s="12">
        <f>IF(OR(A89="",E89="",L89="",M89=""),"",IF(IFERROR(VLOOKUP(E89,'Ressourcen'!$A$6:$G$105,7,FALSE),"Nein")&lt;&gt;"Ja","Ressource nicht aktiv",IF(OR(L89&lt;IFERROR(VLOOKUP(E89,'Ressourcen'!$A$6:$G$105,4,FALSE),L89),M89&gt;IFERROR(VLOOKUP(E89,'Ressourcen'!$A$6:$G$105,5,FALSE),M89)),"Außer Verfügbarkeit",IF(COUNTIFS($E$6:$E$105,E89,$L$6:$L$105,"&lt;"&amp;M89,$M$6:$M$105,"&gt;"&amp;L89)&gt;1,"Überschneidung",IF(Q89&gt;IFERROR(VLOOKUP(E89,'Ressourcen'!$A$6:$C$105,3,FALSE),0),"Kapazität überschritten","Planbar")))))</f>
        <v/>
      </c>
    </row>
    <row r="90">
      <c r="A90" s="17" t="n"/>
      <c r="B90" s="17" t="n"/>
      <c r="C90" s="18" t="n"/>
      <c r="D90" s="17" t="n"/>
      <c r="E90" s="17" t="n"/>
      <c r="F90" s="7">
        <f>IF(E90="","",IFERROR(VLOOKUP(E90,'Ressourcen'!$A$6:$F$105,6,FALSE),"Ressource prüfen"))</f>
        <v/>
      </c>
      <c r="G90" s="17" t="n"/>
      <c r="H90" s="17" t="n"/>
      <c r="I90" s="31" t="n"/>
      <c r="J90" s="32" t="n"/>
      <c r="K90" s="33" t="n"/>
      <c r="L90" s="34" t="n"/>
      <c r="M90" s="35">
        <f>IF(OR(L90="",I90="",J90="",K90=""),"",L90+IFERROR((J90+I90*K90)/1440,0))</f>
        <v/>
      </c>
      <c r="N90" s="34" t="n"/>
      <c r="O90" s="30">
        <f>IF(OR(I90="",J90="",K90=""),"",IFERROR((J90+I90*K90)/60,""))</f>
        <v/>
      </c>
      <c r="P90" s="7">
        <f>IF(OR(M90="",N90=""),"",IF(M90&lt;=N90,"Im Termin","Verspätet"))</f>
        <v/>
      </c>
      <c r="Q90" s="30">
        <f>IF(OR(E90="",L90="",O90=""),"",SUMIFS($O$6:$O$105,$E$6:$E$105,E90,$L$6:$L$105,"&gt;="&amp;INT(L90),$L$6:$L$105,"&lt;"&amp;INT(L90)+1))</f>
        <v/>
      </c>
      <c r="R90" s="7">
        <f>IF(OR(A90="",E90="",L90="",M90=""),"",IF(IFERROR(VLOOKUP(E90,'Ressourcen'!$A$6:$G$105,7,FALSE),"Nein")&lt;&gt;"Ja","Ressource nicht aktiv",IF(OR(L90&lt;IFERROR(VLOOKUP(E90,'Ressourcen'!$A$6:$G$105,4,FALSE),L90),M90&gt;IFERROR(VLOOKUP(E90,'Ressourcen'!$A$6:$G$105,5,FALSE),M90)),"Außer Verfügbarkeit",IF(COUNTIFS($E$6:$E$105,E90,$L$6:$L$105,"&lt;"&amp;M90,$M$6:$M$105,"&gt;"&amp;L90)&gt;1,"Überschneidung",IF(Q90&gt;IFERROR(VLOOKUP(E90,'Ressourcen'!$A$6:$C$105,3,FALSE),0),"Kapazität überschritten","Planbar")))))</f>
        <v/>
      </c>
    </row>
    <row r="91">
      <c r="A91" s="17" t="n"/>
      <c r="B91" s="17" t="n"/>
      <c r="C91" s="18" t="n"/>
      <c r="D91" s="17" t="n"/>
      <c r="E91" s="17" t="n"/>
      <c r="F91" s="12">
        <f>IF(E91="","",IFERROR(VLOOKUP(E91,'Ressourcen'!$A$6:$F$105,6,FALSE),"Ressource prüfen"))</f>
        <v/>
      </c>
      <c r="G91" s="17" t="n"/>
      <c r="H91" s="17" t="n"/>
      <c r="I91" s="31" t="n"/>
      <c r="J91" s="32" t="n"/>
      <c r="K91" s="33" t="n"/>
      <c r="L91" s="34" t="n"/>
      <c r="M91" s="36">
        <f>IF(OR(L91="",I91="",J91="",K91=""),"",L91+IFERROR((J91+I91*K91)/1440,0))</f>
        <v/>
      </c>
      <c r="N91" s="34" t="n"/>
      <c r="O91" s="29">
        <f>IF(OR(I91="",J91="",K91=""),"",IFERROR((J91+I91*K91)/60,""))</f>
        <v/>
      </c>
      <c r="P91" s="12">
        <f>IF(OR(M91="",N91=""),"",IF(M91&lt;=N91,"Im Termin","Verspätet"))</f>
        <v/>
      </c>
      <c r="Q91" s="29">
        <f>IF(OR(E91="",L91="",O91=""),"",SUMIFS($O$6:$O$105,$E$6:$E$105,E91,$L$6:$L$105,"&gt;="&amp;INT(L91),$L$6:$L$105,"&lt;"&amp;INT(L91)+1))</f>
        <v/>
      </c>
      <c r="R91" s="12">
        <f>IF(OR(A91="",E91="",L91="",M91=""),"",IF(IFERROR(VLOOKUP(E91,'Ressourcen'!$A$6:$G$105,7,FALSE),"Nein")&lt;&gt;"Ja","Ressource nicht aktiv",IF(OR(L91&lt;IFERROR(VLOOKUP(E91,'Ressourcen'!$A$6:$G$105,4,FALSE),L91),M91&gt;IFERROR(VLOOKUP(E91,'Ressourcen'!$A$6:$G$105,5,FALSE),M91)),"Außer Verfügbarkeit",IF(COUNTIFS($E$6:$E$105,E91,$L$6:$L$105,"&lt;"&amp;M91,$M$6:$M$105,"&gt;"&amp;L91)&gt;1,"Überschneidung",IF(Q91&gt;IFERROR(VLOOKUP(E91,'Ressourcen'!$A$6:$C$105,3,FALSE),0),"Kapazität überschritten","Planbar")))))</f>
        <v/>
      </c>
    </row>
    <row r="92">
      <c r="A92" s="17" t="n"/>
      <c r="B92" s="17" t="n"/>
      <c r="C92" s="18" t="n"/>
      <c r="D92" s="17" t="n"/>
      <c r="E92" s="17" t="n"/>
      <c r="F92" s="7">
        <f>IF(E92="","",IFERROR(VLOOKUP(E92,'Ressourcen'!$A$6:$F$105,6,FALSE),"Ressource prüfen"))</f>
        <v/>
      </c>
      <c r="G92" s="17" t="n"/>
      <c r="H92" s="17" t="n"/>
      <c r="I92" s="31" t="n"/>
      <c r="J92" s="32" t="n"/>
      <c r="K92" s="33" t="n"/>
      <c r="L92" s="34" t="n"/>
      <c r="M92" s="35">
        <f>IF(OR(L92="",I92="",J92="",K92=""),"",L92+IFERROR((J92+I92*K92)/1440,0))</f>
        <v/>
      </c>
      <c r="N92" s="34" t="n"/>
      <c r="O92" s="30">
        <f>IF(OR(I92="",J92="",K92=""),"",IFERROR((J92+I92*K92)/60,""))</f>
        <v/>
      </c>
      <c r="P92" s="7">
        <f>IF(OR(M92="",N92=""),"",IF(M92&lt;=N92,"Im Termin","Verspätet"))</f>
        <v/>
      </c>
      <c r="Q92" s="30">
        <f>IF(OR(E92="",L92="",O92=""),"",SUMIFS($O$6:$O$105,$E$6:$E$105,E92,$L$6:$L$105,"&gt;="&amp;INT(L92),$L$6:$L$105,"&lt;"&amp;INT(L92)+1))</f>
        <v/>
      </c>
      <c r="R92" s="7">
        <f>IF(OR(A92="",E92="",L92="",M92=""),"",IF(IFERROR(VLOOKUP(E92,'Ressourcen'!$A$6:$G$105,7,FALSE),"Nein")&lt;&gt;"Ja","Ressource nicht aktiv",IF(OR(L92&lt;IFERROR(VLOOKUP(E92,'Ressourcen'!$A$6:$G$105,4,FALSE),L92),M92&gt;IFERROR(VLOOKUP(E92,'Ressourcen'!$A$6:$G$105,5,FALSE),M92)),"Außer Verfügbarkeit",IF(COUNTIFS($E$6:$E$105,E92,$L$6:$L$105,"&lt;"&amp;M92,$M$6:$M$105,"&gt;"&amp;L92)&gt;1,"Überschneidung",IF(Q92&gt;IFERROR(VLOOKUP(E92,'Ressourcen'!$A$6:$C$105,3,FALSE),0),"Kapazität überschritten","Planbar")))))</f>
        <v/>
      </c>
    </row>
    <row r="93">
      <c r="A93" s="17" t="n"/>
      <c r="B93" s="17" t="n"/>
      <c r="C93" s="18" t="n"/>
      <c r="D93" s="17" t="n"/>
      <c r="E93" s="17" t="n"/>
      <c r="F93" s="12">
        <f>IF(E93="","",IFERROR(VLOOKUP(E93,'Ressourcen'!$A$6:$F$105,6,FALSE),"Ressource prüfen"))</f>
        <v/>
      </c>
      <c r="G93" s="17" t="n"/>
      <c r="H93" s="17" t="n"/>
      <c r="I93" s="31" t="n"/>
      <c r="J93" s="32" t="n"/>
      <c r="K93" s="33" t="n"/>
      <c r="L93" s="34" t="n"/>
      <c r="M93" s="36">
        <f>IF(OR(L93="",I93="",J93="",K93=""),"",L93+IFERROR((J93+I93*K93)/1440,0))</f>
        <v/>
      </c>
      <c r="N93" s="34" t="n"/>
      <c r="O93" s="29">
        <f>IF(OR(I93="",J93="",K93=""),"",IFERROR((J93+I93*K93)/60,""))</f>
        <v/>
      </c>
      <c r="P93" s="12">
        <f>IF(OR(M93="",N93=""),"",IF(M93&lt;=N93,"Im Termin","Verspätet"))</f>
        <v/>
      </c>
      <c r="Q93" s="29">
        <f>IF(OR(E93="",L93="",O93=""),"",SUMIFS($O$6:$O$105,$E$6:$E$105,E93,$L$6:$L$105,"&gt;="&amp;INT(L93),$L$6:$L$105,"&lt;"&amp;INT(L93)+1))</f>
        <v/>
      </c>
      <c r="R93" s="12">
        <f>IF(OR(A93="",E93="",L93="",M93=""),"",IF(IFERROR(VLOOKUP(E93,'Ressourcen'!$A$6:$G$105,7,FALSE),"Nein")&lt;&gt;"Ja","Ressource nicht aktiv",IF(OR(L93&lt;IFERROR(VLOOKUP(E93,'Ressourcen'!$A$6:$G$105,4,FALSE),L93),M93&gt;IFERROR(VLOOKUP(E93,'Ressourcen'!$A$6:$G$105,5,FALSE),M93)),"Außer Verfügbarkeit",IF(COUNTIFS($E$6:$E$105,E93,$L$6:$L$105,"&lt;"&amp;M93,$M$6:$M$105,"&gt;"&amp;L93)&gt;1,"Überschneidung",IF(Q93&gt;IFERROR(VLOOKUP(E93,'Ressourcen'!$A$6:$C$105,3,FALSE),0),"Kapazität überschritten","Planbar")))))</f>
        <v/>
      </c>
    </row>
    <row r="94">
      <c r="A94" s="17" t="n"/>
      <c r="B94" s="17" t="n"/>
      <c r="C94" s="18" t="n"/>
      <c r="D94" s="17" t="n"/>
      <c r="E94" s="17" t="n"/>
      <c r="F94" s="7">
        <f>IF(E94="","",IFERROR(VLOOKUP(E94,'Ressourcen'!$A$6:$F$105,6,FALSE),"Ressource prüfen"))</f>
        <v/>
      </c>
      <c r="G94" s="17" t="n"/>
      <c r="H94" s="17" t="n"/>
      <c r="I94" s="31" t="n"/>
      <c r="J94" s="32" t="n"/>
      <c r="K94" s="33" t="n"/>
      <c r="L94" s="34" t="n"/>
      <c r="M94" s="35">
        <f>IF(OR(L94="",I94="",J94="",K94=""),"",L94+IFERROR((J94+I94*K94)/1440,0))</f>
        <v/>
      </c>
      <c r="N94" s="34" t="n"/>
      <c r="O94" s="30">
        <f>IF(OR(I94="",J94="",K94=""),"",IFERROR((J94+I94*K94)/60,""))</f>
        <v/>
      </c>
      <c r="P94" s="7">
        <f>IF(OR(M94="",N94=""),"",IF(M94&lt;=N94,"Im Termin","Verspätet"))</f>
        <v/>
      </c>
      <c r="Q94" s="30">
        <f>IF(OR(E94="",L94="",O94=""),"",SUMIFS($O$6:$O$105,$E$6:$E$105,E94,$L$6:$L$105,"&gt;="&amp;INT(L94),$L$6:$L$105,"&lt;"&amp;INT(L94)+1))</f>
        <v/>
      </c>
      <c r="R94" s="7">
        <f>IF(OR(A94="",E94="",L94="",M94=""),"",IF(IFERROR(VLOOKUP(E94,'Ressourcen'!$A$6:$G$105,7,FALSE),"Nein")&lt;&gt;"Ja","Ressource nicht aktiv",IF(OR(L94&lt;IFERROR(VLOOKUP(E94,'Ressourcen'!$A$6:$G$105,4,FALSE),L94),M94&gt;IFERROR(VLOOKUP(E94,'Ressourcen'!$A$6:$G$105,5,FALSE),M94)),"Außer Verfügbarkeit",IF(COUNTIFS($E$6:$E$105,E94,$L$6:$L$105,"&lt;"&amp;M94,$M$6:$M$105,"&gt;"&amp;L94)&gt;1,"Überschneidung",IF(Q94&gt;IFERROR(VLOOKUP(E94,'Ressourcen'!$A$6:$C$105,3,FALSE),0),"Kapazität überschritten","Planbar")))))</f>
        <v/>
      </c>
    </row>
    <row r="95">
      <c r="A95" s="17" t="n"/>
      <c r="B95" s="17" t="n"/>
      <c r="C95" s="18" t="n"/>
      <c r="D95" s="17" t="n"/>
      <c r="E95" s="17" t="n"/>
      <c r="F95" s="12">
        <f>IF(E95="","",IFERROR(VLOOKUP(E95,'Ressourcen'!$A$6:$F$105,6,FALSE),"Ressource prüfen"))</f>
        <v/>
      </c>
      <c r="G95" s="17" t="n"/>
      <c r="H95" s="17" t="n"/>
      <c r="I95" s="31" t="n"/>
      <c r="J95" s="32" t="n"/>
      <c r="K95" s="33" t="n"/>
      <c r="L95" s="34" t="n"/>
      <c r="M95" s="36">
        <f>IF(OR(L95="",I95="",J95="",K95=""),"",L95+IFERROR((J95+I95*K95)/1440,0))</f>
        <v/>
      </c>
      <c r="N95" s="34" t="n"/>
      <c r="O95" s="29">
        <f>IF(OR(I95="",J95="",K95=""),"",IFERROR((J95+I95*K95)/60,""))</f>
        <v/>
      </c>
      <c r="P95" s="12">
        <f>IF(OR(M95="",N95=""),"",IF(M95&lt;=N95,"Im Termin","Verspätet"))</f>
        <v/>
      </c>
      <c r="Q95" s="29">
        <f>IF(OR(E95="",L95="",O95=""),"",SUMIFS($O$6:$O$105,$E$6:$E$105,E95,$L$6:$L$105,"&gt;="&amp;INT(L95),$L$6:$L$105,"&lt;"&amp;INT(L95)+1))</f>
        <v/>
      </c>
      <c r="R95" s="12">
        <f>IF(OR(A95="",E95="",L95="",M95=""),"",IF(IFERROR(VLOOKUP(E95,'Ressourcen'!$A$6:$G$105,7,FALSE),"Nein")&lt;&gt;"Ja","Ressource nicht aktiv",IF(OR(L95&lt;IFERROR(VLOOKUP(E95,'Ressourcen'!$A$6:$G$105,4,FALSE),L95),M95&gt;IFERROR(VLOOKUP(E95,'Ressourcen'!$A$6:$G$105,5,FALSE),M95)),"Außer Verfügbarkeit",IF(COUNTIFS($E$6:$E$105,E95,$L$6:$L$105,"&lt;"&amp;M95,$M$6:$M$105,"&gt;"&amp;L95)&gt;1,"Überschneidung",IF(Q95&gt;IFERROR(VLOOKUP(E95,'Ressourcen'!$A$6:$C$105,3,FALSE),0),"Kapazität überschritten","Planbar")))))</f>
        <v/>
      </c>
    </row>
    <row r="96">
      <c r="A96" s="17" t="n"/>
      <c r="B96" s="17" t="n"/>
      <c r="C96" s="18" t="n"/>
      <c r="D96" s="17" t="n"/>
      <c r="E96" s="17" t="n"/>
      <c r="F96" s="7">
        <f>IF(E96="","",IFERROR(VLOOKUP(E96,'Ressourcen'!$A$6:$F$105,6,FALSE),"Ressource prüfen"))</f>
        <v/>
      </c>
      <c r="G96" s="17" t="n"/>
      <c r="H96" s="17" t="n"/>
      <c r="I96" s="31" t="n"/>
      <c r="J96" s="32" t="n"/>
      <c r="K96" s="33" t="n"/>
      <c r="L96" s="34" t="n"/>
      <c r="M96" s="35">
        <f>IF(OR(L96="",I96="",J96="",K96=""),"",L96+IFERROR((J96+I96*K96)/1440,0))</f>
        <v/>
      </c>
      <c r="N96" s="34" t="n"/>
      <c r="O96" s="30">
        <f>IF(OR(I96="",J96="",K96=""),"",IFERROR((J96+I96*K96)/60,""))</f>
        <v/>
      </c>
      <c r="P96" s="7">
        <f>IF(OR(M96="",N96=""),"",IF(M96&lt;=N96,"Im Termin","Verspätet"))</f>
        <v/>
      </c>
      <c r="Q96" s="30">
        <f>IF(OR(E96="",L96="",O96=""),"",SUMIFS($O$6:$O$105,$E$6:$E$105,E96,$L$6:$L$105,"&gt;="&amp;INT(L96),$L$6:$L$105,"&lt;"&amp;INT(L96)+1))</f>
        <v/>
      </c>
      <c r="R96" s="7">
        <f>IF(OR(A96="",E96="",L96="",M96=""),"",IF(IFERROR(VLOOKUP(E96,'Ressourcen'!$A$6:$G$105,7,FALSE),"Nein")&lt;&gt;"Ja","Ressource nicht aktiv",IF(OR(L96&lt;IFERROR(VLOOKUP(E96,'Ressourcen'!$A$6:$G$105,4,FALSE),L96),M96&gt;IFERROR(VLOOKUP(E96,'Ressourcen'!$A$6:$G$105,5,FALSE),M96)),"Außer Verfügbarkeit",IF(COUNTIFS($E$6:$E$105,E96,$L$6:$L$105,"&lt;"&amp;M96,$M$6:$M$105,"&gt;"&amp;L96)&gt;1,"Überschneidung",IF(Q96&gt;IFERROR(VLOOKUP(E96,'Ressourcen'!$A$6:$C$105,3,FALSE),0),"Kapazität überschritten","Planbar")))))</f>
        <v/>
      </c>
    </row>
    <row r="97">
      <c r="A97" s="17" t="n"/>
      <c r="B97" s="17" t="n"/>
      <c r="C97" s="18" t="n"/>
      <c r="D97" s="17" t="n"/>
      <c r="E97" s="17" t="n"/>
      <c r="F97" s="12">
        <f>IF(E97="","",IFERROR(VLOOKUP(E97,'Ressourcen'!$A$6:$F$105,6,FALSE),"Ressource prüfen"))</f>
        <v/>
      </c>
      <c r="G97" s="17" t="n"/>
      <c r="H97" s="17" t="n"/>
      <c r="I97" s="31" t="n"/>
      <c r="J97" s="32" t="n"/>
      <c r="K97" s="33" t="n"/>
      <c r="L97" s="34" t="n"/>
      <c r="M97" s="36">
        <f>IF(OR(L97="",I97="",J97="",K97=""),"",L97+IFERROR((J97+I97*K97)/1440,0))</f>
        <v/>
      </c>
      <c r="N97" s="34" t="n"/>
      <c r="O97" s="29">
        <f>IF(OR(I97="",J97="",K97=""),"",IFERROR((J97+I97*K97)/60,""))</f>
        <v/>
      </c>
      <c r="P97" s="12">
        <f>IF(OR(M97="",N97=""),"",IF(M97&lt;=N97,"Im Termin","Verspätet"))</f>
        <v/>
      </c>
      <c r="Q97" s="29">
        <f>IF(OR(E97="",L97="",O97=""),"",SUMIFS($O$6:$O$105,$E$6:$E$105,E97,$L$6:$L$105,"&gt;="&amp;INT(L97),$L$6:$L$105,"&lt;"&amp;INT(L97)+1))</f>
        <v/>
      </c>
      <c r="R97" s="12">
        <f>IF(OR(A97="",E97="",L97="",M97=""),"",IF(IFERROR(VLOOKUP(E97,'Ressourcen'!$A$6:$G$105,7,FALSE),"Nein")&lt;&gt;"Ja","Ressource nicht aktiv",IF(OR(L97&lt;IFERROR(VLOOKUP(E97,'Ressourcen'!$A$6:$G$105,4,FALSE),L97),M97&gt;IFERROR(VLOOKUP(E97,'Ressourcen'!$A$6:$G$105,5,FALSE),M97)),"Außer Verfügbarkeit",IF(COUNTIFS($E$6:$E$105,E97,$L$6:$L$105,"&lt;"&amp;M97,$M$6:$M$105,"&gt;"&amp;L97)&gt;1,"Überschneidung",IF(Q97&gt;IFERROR(VLOOKUP(E97,'Ressourcen'!$A$6:$C$105,3,FALSE),0),"Kapazität überschritten","Planbar")))))</f>
        <v/>
      </c>
    </row>
    <row r="98">
      <c r="A98" s="17" t="n"/>
      <c r="B98" s="17" t="n"/>
      <c r="C98" s="18" t="n"/>
      <c r="D98" s="17" t="n"/>
      <c r="E98" s="17" t="n"/>
      <c r="F98" s="7">
        <f>IF(E98="","",IFERROR(VLOOKUP(E98,'Ressourcen'!$A$6:$F$105,6,FALSE),"Ressource prüfen"))</f>
        <v/>
      </c>
      <c r="G98" s="17" t="n"/>
      <c r="H98" s="17" t="n"/>
      <c r="I98" s="31" t="n"/>
      <c r="J98" s="32" t="n"/>
      <c r="K98" s="33" t="n"/>
      <c r="L98" s="34" t="n"/>
      <c r="M98" s="35">
        <f>IF(OR(L98="",I98="",J98="",K98=""),"",L98+IFERROR((J98+I98*K98)/1440,0))</f>
        <v/>
      </c>
      <c r="N98" s="34" t="n"/>
      <c r="O98" s="30">
        <f>IF(OR(I98="",J98="",K98=""),"",IFERROR((J98+I98*K98)/60,""))</f>
        <v/>
      </c>
      <c r="P98" s="7">
        <f>IF(OR(M98="",N98=""),"",IF(M98&lt;=N98,"Im Termin","Verspätet"))</f>
        <v/>
      </c>
      <c r="Q98" s="30">
        <f>IF(OR(E98="",L98="",O98=""),"",SUMIFS($O$6:$O$105,$E$6:$E$105,E98,$L$6:$L$105,"&gt;="&amp;INT(L98),$L$6:$L$105,"&lt;"&amp;INT(L98)+1))</f>
        <v/>
      </c>
      <c r="R98" s="7">
        <f>IF(OR(A98="",E98="",L98="",M98=""),"",IF(IFERROR(VLOOKUP(E98,'Ressourcen'!$A$6:$G$105,7,FALSE),"Nein")&lt;&gt;"Ja","Ressource nicht aktiv",IF(OR(L98&lt;IFERROR(VLOOKUP(E98,'Ressourcen'!$A$6:$G$105,4,FALSE),L98),M98&gt;IFERROR(VLOOKUP(E98,'Ressourcen'!$A$6:$G$105,5,FALSE),M98)),"Außer Verfügbarkeit",IF(COUNTIFS($E$6:$E$105,E98,$L$6:$L$105,"&lt;"&amp;M98,$M$6:$M$105,"&gt;"&amp;L98)&gt;1,"Überschneidung",IF(Q98&gt;IFERROR(VLOOKUP(E98,'Ressourcen'!$A$6:$C$105,3,FALSE),0),"Kapazität überschritten","Planbar")))))</f>
        <v/>
      </c>
    </row>
    <row r="99">
      <c r="A99" s="17" t="n"/>
      <c r="B99" s="17" t="n"/>
      <c r="C99" s="18" t="n"/>
      <c r="D99" s="17" t="n"/>
      <c r="E99" s="17" t="n"/>
      <c r="F99" s="12">
        <f>IF(E99="","",IFERROR(VLOOKUP(E99,'Ressourcen'!$A$6:$F$105,6,FALSE),"Ressource prüfen"))</f>
        <v/>
      </c>
      <c r="G99" s="17" t="n"/>
      <c r="H99" s="17" t="n"/>
      <c r="I99" s="31" t="n"/>
      <c r="J99" s="32" t="n"/>
      <c r="K99" s="33" t="n"/>
      <c r="L99" s="34" t="n"/>
      <c r="M99" s="36">
        <f>IF(OR(L99="",I99="",J99="",K99=""),"",L99+IFERROR((J99+I99*K99)/1440,0))</f>
        <v/>
      </c>
      <c r="N99" s="34" t="n"/>
      <c r="O99" s="29">
        <f>IF(OR(I99="",J99="",K99=""),"",IFERROR((J99+I99*K99)/60,""))</f>
        <v/>
      </c>
      <c r="P99" s="12">
        <f>IF(OR(M99="",N99=""),"",IF(M99&lt;=N99,"Im Termin","Verspätet"))</f>
        <v/>
      </c>
      <c r="Q99" s="29">
        <f>IF(OR(E99="",L99="",O99=""),"",SUMIFS($O$6:$O$105,$E$6:$E$105,E99,$L$6:$L$105,"&gt;="&amp;INT(L99),$L$6:$L$105,"&lt;"&amp;INT(L99)+1))</f>
        <v/>
      </c>
      <c r="R99" s="12">
        <f>IF(OR(A99="",E99="",L99="",M99=""),"",IF(IFERROR(VLOOKUP(E99,'Ressourcen'!$A$6:$G$105,7,FALSE),"Nein")&lt;&gt;"Ja","Ressource nicht aktiv",IF(OR(L99&lt;IFERROR(VLOOKUP(E99,'Ressourcen'!$A$6:$G$105,4,FALSE),L99),M99&gt;IFERROR(VLOOKUP(E99,'Ressourcen'!$A$6:$G$105,5,FALSE),M99)),"Außer Verfügbarkeit",IF(COUNTIFS($E$6:$E$105,E99,$L$6:$L$105,"&lt;"&amp;M99,$M$6:$M$105,"&gt;"&amp;L99)&gt;1,"Überschneidung",IF(Q99&gt;IFERROR(VLOOKUP(E99,'Ressourcen'!$A$6:$C$105,3,FALSE),0),"Kapazität überschritten","Planbar")))))</f>
        <v/>
      </c>
    </row>
    <row r="100">
      <c r="A100" s="17" t="n"/>
      <c r="B100" s="17" t="n"/>
      <c r="C100" s="18" t="n"/>
      <c r="D100" s="17" t="n"/>
      <c r="E100" s="17" t="n"/>
      <c r="F100" s="7">
        <f>IF(E100="","",IFERROR(VLOOKUP(E100,'Ressourcen'!$A$6:$F$105,6,FALSE),"Ressource prüfen"))</f>
        <v/>
      </c>
      <c r="G100" s="17" t="n"/>
      <c r="H100" s="17" t="n"/>
      <c r="I100" s="31" t="n"/>
      <c r="J100" s="32" t="n"/>
      <c r="K100" s="33" t="n"/>
      <c r="L100" s="34" t="n"/>
      <c r="M100" s="35">
        <f>IF(OR(L100="",I100="",J100="",K100=""),"",L100+IFERROR((J100+I100*K100)/1440,0))</f>
        <v/>
      </c>
      <c r="N100" s="34" t="n"/>
      <c r="O100" s="30">
        <f>IF(OR(I100="",J100="",K100=""),"",IFERROR((J100+I100*K100)/60,""))</f>
        <v/>
      </c>
      <c r="P100" s="7">
        <f>IF(OR(M100="",N100=""),"",IF(M100&lt;=N100,"Im Termin","Verspätet"))</f>
        <v/>
      </c>
      <c r="Q100" s="30">
        <f>IF(OR(E100="",L100="",O100=""),"",SUMIFS($O$6:$O$105,$E$6:$E$105,E100,$L$6:$L$105,"&gt;="&amp;INT(L100),$L$6:$L$105,"&lt;"&amp;INT(L100)+1))</f>
        <v/>
      </c>
      <c r="R100" s="7">
        <f>IF(OR(A100="",E100="",L100="",M100=""),"",IF(IFERROR(VLOOKUP(E100,'Ressourcen'!$A$6:$G$105,7,FALSE),"Nein")&lt;&gt;"Ja","Ressource nicht aktiv",IF(OR(L100&lt;IFERROR(VLOOKUP(E100,'Ressourcen'!$A$6:$G$105,4,FALSE),L100),M100&gt;IFERROR(VLOOKUP(E100,'Ressourcen'!$A$6:$G$105,5,FALSE),M100)),"Außer Verfügbarkeit",IF(COUNTIFS($E$6:$E$105,E100,$L$6:$L$105,"&lt;"&amp;M100,$M$6:$M$105,"&gt;"&amp;L100)&gt;1,"Überschneidung",IF(Q100&gt;IFERROR(VLOOKUP(E100,'Ressourcen'!$A$6:$C$105,3,FALSE),0),"Kapazität überschritten","Planbar")))))</f>
        <v/>
      </c>
    </row>
    <row r="101">
      <c r="A101" s="17" t="n"/>
      <c r="B101" s="17" t="n"/>
      <c r="C101" s="18" t="n"/>
      <c r="D101" s="17" t="n"/>
      <c r="E101" s="17" t="n"/>
      <c r="F101" s="12">
        <f>IF(E101="","",IFERROR(VLOOKUP(E101,'Ressourcen'!$A$6:$F$105,6,FALSE),"Ressource prüfen"))</f>
        <v/>
      </c>
      <c r="G101" s="17" t="n"/>
      <c r="H101" s="17" t="n"/>
      <c r="I101" s="31" t="n"/>
      <c r="J101" s="32" t="n"/>
      <c r="K101" s="33" t="n"/>
      <c r="L101" s="34" t="n"/>
      <c r="M101" s="36">
        <f>IF(OR(L101="",I101="",J101="",K101=""),"",L101+IFERROR((J101+I101*K101)/1440,0))</f>
        <v/>
      </c>
      <c r="N101" s="34" t="n"/>
      <c r="O101" s="29">
        <f>IF(OR(I101="",J101="",K101=""),"",IFERROR((J101+I101*K101)/60,""))</f>
        <v/>
      </c>
      <c r="P101" s="12">
        <f>IF(OR(M101="",N101=""),"",IF(M101&lt;=N101,"Im Termin","Verspätet"))</f>
        <v/>
      </c>
      <c r="Q101" s="29">
        <f>IF(OR(E101="",L101="",O101=""),"",SUMIFS($O$6:$O$105,$E$6:$E$105,E101,$L$6:$L$105,"&gt;="&amp;INT(L101),$L$6:$L$105,"&lt;"&amp;INT(L101)+1))</f>
        <v/>
      </c>
      <c r="R101" s="12">
        <f>IF(OR(A101="",E101="",L101="",M101=""),"",IF(IFERROR(VLOOKUP(E101,'Ressourcen'!$A$6:$G$105,7,FALSE),"Nein")&lt;&gt;"Ja","Ressource nicht aktiv",IF(OR(L101&lt;IFERROR(VLOOKUP(E101,'Ressourcen'!$A$6:$G$105,4,FALSE),L101),M101&gt;IFERROR(VLOOKUP(E101,'Ressourcen'!$A$6:$G$105,5,FALSE),M101)),"Außer Verfügbarkeit",IF(COUNTIFS($E$6:$E$105,E101,$L$6:$L$105,"&lt;"&amp;M101,$M$6:$M$105,"&gt;"&amp;L101)&gt;1,"Überschneidung",IF(Q101&gt;IFERROR(VLOOKUP(E101,'Ressourcen'!$A$6:$C$105,3,FALSE),0),"Kapazität überschritten","Planbar")))))</f>
        <v/>
      </c>
    </row>
    <row r="102">
      <c r="A102" s="17" t="n"/>
      <c r="B102" s="17" t="n"/>
      <c r="C102" s="18" t="n"/>
      <c r="D102" s="17" t="n"/>
      <c r="E102" s="17" t="n"/>
      <c r="F102" s="7">
        <f>IF(E102="","",IFERROR(VLOOKUP(E102,'Ressourcen'!$A$6:$F$105,6,FALSE),"Ressource prüfen"))</f>
        <v/>
      </c>
      <c r="G102" s="17" t="n"/>
      <c r="H102" s="17" t="n"/>
      <c r="I102" s="31" t="n"/>
      <c r="J102" s="32" t="n"/>
      <c r="K102" s="33" t="n"/>
      <c r="L102" s="34" t="n"/>
      <c r="M102" s="35">
        <f>IF(OR(L102="",I102="",J102="",K102=""),"",L102+IFERROR((J102+I102*K102)/1440,0))</f>
        <v/>
      </c>
      <c r="N102" s="34" t="n"/>
      <c r="O102" s="30">
        <f>IF(OR(I102="",J102="",K102=""),"",IFERROR((J102+I102*K102)/60,""))</f>
        <v/>
      </c>
      <c r="P102" s="7">
        <f>IF(OR(M102="",N102=""),"",IF(M102&lt;=N102,"Im Termin","Verspätet"))</f>
        <v/>
      </c>
      <c r="Q102" s="30">
        <f>IF(OR(E102="",L102="",O102=""),"",SUMIFS($O$6:$O$105,$E$6:$E$105,E102,$L$6:$L$105,"&gt;="&amp;INT(L102),$L$6:$L$105,"&lt;"&amp;INT(L102)+1))</f>
        <v/>
      </c>
      <c r="R102" s="7">
        <f>IF(OR(A102="",E102="",L102="",M102=""),"",IF(IFERROR(VLOOKUP(E102,'Ressourcen'!$A$6:$G$105,7,FALSE),"Nein")&lt;&gt;"Ja","Ressource nicht aktiv",IF(OR(L102&lt;IFERROR(VLOOKUP(E102,'Ressourcen'!$A$6:$G$105,4,FALSE),L102),M102&gt;IFERROR(VLOOKUP(E102,'Ressourcen'!$A$6:$G$105,5,FALSE),M102)),"Außer Verfügbarkeit",IF(COUNTIFS($E$6:$E$105,E102,$L$6:$L$105,"&lt;"&amp;M102,$M$6:$M$105,"&gt;"&amp;L102)&gt;1,"Überschneidung",IF(Q102&gt;IFERROR(VLOOKUP(E102,'Ressourcen'!$A$6:$C$105,3,FALSE),0),"Kapazität überschritten","Planbar")))))</f>
        <v/>
      </c>
    </row>
    <row r="103">
      <c r="A103" s="17" t="n"/>
      <c r="B103" s="17" t="n"/>
      <c r="C103" s="18" t="n"/>
      <c r="D103" s="17" t="n"/>
      <c r="E103" s="17" t="n"/>
      <c r="F103" s="12">
        <f>IF(E103="","",IFERROR(VLOOKUP(E103,'Ressourcen'!$A$6:$F$105,6,FALSE),"Ressource prüfen"))</f>
        <v/>
      </c>
      <c r="G103" s="17" t="n"/>
      <c r="H103" s="17" t="n"/>
      <c r="I103" s="31" t="n"/>
      <c r="J103" s="32" t="n"/>
      <c r="K103" s="33" t="n"/>
      <c r="L103" s="34" t="n"/>
      <c r="M103" s="36">
        <f>IF(OR(L103="",I103="",J103="",K103=""),"",L103+IFERROR((J103+I103*K103)/1440,0))</f>
        <v/>
      </c>
      <c r="N103" s="34" t="n"/>
      <c r="O103" s="29">
        <f>IF(OR(I103="",J103="",K103=""),"",IFERROR((J103+I103*K103)/60,""))</f>
        <v/>
      </c>
      <c r="P103" s="12">
        <f>IF(OR(M103="",N103=""),"",IF(M103&lt;=N103,"Im Termin","Verspätet"))</f>
        <v/>
      </c>
      <c r="Q103" s="29">
        <f>IF(OR(E103="",L103="",O103=""),"",SUMIFS($O$6:$O$105,$E$6:$E$105,E103,$L$6:$L$105,"&gt;="&amp;INT(L103),$L$6:$L$105,"&lt;"&amp;INT(L103)+1))</f>
        <v/>
      </c>
      <c r="R103" s="12">
        <f>IF(OR(A103="",E103="",L103="",M103=""),"",IF(IFERROR(VLOOKUP(E103,'Ressourcen'!$A$6:$G$105,7,FALSE),"Nein")&lt;&gt;"Ja","Ressource nicht aktiv",IF(OR(L103&lt;IFERROR(VLOOKUP(E103,'Ressourcen'!$A$6:$G$105,4,FALSE),L103),M103&gt;IFERROR(VLOOKUP(E103,'Ressourcen'!$A$6:$G$105,5,FALSE),M103)),"Außer Verfügbarkeit",IF(COUNTIFS($E$6:$E$105,E103,$L$6:$L$105,"&lt;"&amp;M103,$M$6:$M$105,"&gt;"&amp;L103)&gt;1,"Überschneidung",IF(Q103&gt;IFERROR(VLOOKUP(E103,'Ressourcen'!$A$6:$C$105,3,FALSE),0),"Kapazität überschritten","Planbar")))))</f>
        <v/>
      </c>
    </row>
    <row r="104">
      <c r="A104" s="17" t="n"/>
      <c r="B104" s="17" t="n"/>
      <c r="C104" s="18" t="n"/>
      <c r="D104" s="17" t="n"/>
      <c r="E104" s="17" t="n"/>
      <c r="F104" s="7">
        <f>IF(E104="","",IFERROR(VLOOKUP(E104,'Ressourcen'!$A$6:$F$105,6,FALSE),"Ressource prüfen"))</f>
        <v/>
      </c>
      <c r="G104" s="17" t="n"/>
      <c r="H104" s="17" t="n"/>
      <c r="I104" s="31" t="n"/>
      <c r="J104" s="32" t="n"/>
      <c r="K104" s="33" t="n"/>
      <c r="L104" s="34" t="n"/>
      <c r="M104" s="35">
        <f>IF(OR(L104="",I104="",J104="",K104=""),"",L104+IFERROR((J104+I104*K104)/1440,0))</f>
        <v/>
      </c>
      <c r="N104" s="34" t="n"/>
      <c r="O104" s="30">
        <f>IF(OR(I104="",J104="",K104=""),"",IFERROR((J104+I104*K104)/60,""))</f>
        <v/>
      </c>
      <c r="P104" s="7">
        <f>IF(OR(M104="",N104=""),"",IF(M104&lt;=N104,"Im Termin","Verspätet"))</f>
        <v/>
      </c>
      <c r="Q104" s="30">
        <f>IF(OR(E104="",L104="",O104=""),"",SUMIFS($O$6:$O$105,$E$6:$E$105,E104,$L$6:$L$105,"&gt;="&amp;INT(L104),$L$6:$L$105,"&lt;"&amp;INT(L104)+1))</f>
        <v/>
      </c>
      <c r="R104" s="7">
        <f>IF(OR(A104="",E104="",L104="",M104=""),"",IF(IFERROR(VLOOKUP(E104,'Ressourcen'!$A$6:$G$105,7,FALSE),"Nein")&lt;&gt;"Ja","Ressource nicht aktiv",IF(OR(L104&lt;IFERROR(VLOOKUP(E104,'Ressourcen'!$A$6:$G$105,4,FALSE),L104),M104&gt;IFERROR(VLOOKUP(E104,'Ressourcen'!$A$6:$G$105,5,FALSE),M104)),"Außer Verfügbarkeit",IF(COUNTIFS($E$6:$E$105,E104,$L$6:$L$105,"&lt;"&amp;M104,$M$6:$M$105,"&gt;"&amp;L104)&gt;1,"Überschneidung",IF(Q104&gt;IFERROR(VLOOKUP(E104,'Ressourcen'!$A$6:$C$105,3,FALSE),0),"Kapazität überschritten","Planbar")))))</f>
        <v/>
      </c>
    </row>
    <row r="105">
      <c r="A105" s="17" t="n"/>
      <c r="B105" s="17" t="n"/>
      <c r="C105" s="18" t="n"/>
      <c r="D105" s="17" t="n"/>
      <c r="E105" s="17" t="n"/>
      <c r="F105" s="12">
        <f>IF(E105="","",IFERROR(VLOOKUP(E105,'Ressourcen'!$A$6:$F$105,6,FALSE),"Ressource prüfen"))</f>
        <v/>
      </c>
      <c r="G105" s="17" t="n"/>
      <c r="H105" s="17" t="n"/>
      <c r="I105" s="31" t="n"/>
      <c r="J105" s="32" t="n"/>
      <c r="K105" s="33" t="n"/>
      <c r="L105" s="34" t="n"/>
      <c r="M105" s="36">
        <f>IF(OR(L105="",I105="",J105="",K105=""),"",L105+IFERROR((J105+I105*K105)/1440,0))</f>
        <v/>
      </c>
      <c r="N105" s="34" t="n"/>
      <c r="O105" s="29">
        <f>IF(OR(I105="",J105="",K105=""),"",IFERROR((J105+I105*K105)/60,""))</f>
        <v/>
      </c>
      <c r="P105" s="12">
        <f>IF(OR(M105="",N105=""),"",IF(M105&lt;=N105,"Im Termin","Verspätet"))</f>
        <v/>
      </c>
      <c r="Q105" s="29">
        <f>IF(OR(E105="",L105="",O105=""),"",SUMIFS($O$6:$O$105,$E$6:$E$105,E105,$L$6:$L$105,"&gt;="&amp;INT(L105),$L$6:$L$105,"&lt;"&amp;INT(L105)+1))</f>
        <v/>
      </c>
      <c r="R105" s="12">
        <f>IF(OR(A105="",E105="",L105="",M105=""),"",IF(IFERROR(VLOOKUP(E105,'Ressourcen'!$A$6:$G$105,7,FALSE),"Nein")&lt;&gt;"Ja","Ressource nicht aktiv",IF(OR(L105&lt;IFERROR(VLOOKUP(E105,'Ressourcen'!$A$6:$G$105,4,FALSE),L105),M105&gt;IFERROR(VLOOKUP(E105,'Ressourcen'!$A$6:$G$105,5,FALSE),M105)),"Außer Verfügbarkeit",IF(COUNTIFS($E$6:$E$105,E105,$L$6:$L$105,"&lt;"&amp;M105,$M$6:$M$105,"&gt;"&amp;L105)&gt;1,"Überschneidung",IF(Q105&gt;IFERROR(VLOOKUP(E105,'Ressourcen'!$A$6:$C$105,3,FALSE),0),"Kapazität überschritten","Planbar")))))</f>
        <v/>
      </c>
    </row>
  </sheetData>
  <autoFilter ref="A5:R105"/>
  <mergeCells count="1">
    <mergeCell ref="A1:R1"/>
  </mergeCells>
  <conditionalFormatting sqref="A6:A105">
    <cfRule type="expression" priority="1" dxfId="0">
      <formula>AND($A6&lt;&gt;"",COUNTIF($A$6:$A$105,$A6)&gt;1)</formula>
    </cfRule>
  </conditionalFormatting>
  <conditionalFormatting sqref="B6:C105">
    <cfRule type="expression" priority="2" dxfId="0">
      <formula>AND($B6&lt;&gt;"",$C6&lt;&gt;"",COUNTIFS($B$6:$B$105,$B6,$C$6:$C$105,$C6)&gt;1)</formula>
    </cfRule>
  </conditionalFormatting>
  <conditionalFormatting sqref="P6:P105">
    <cfRule type="expression" priority="3" dxfId="0">
      <formula>$P6="Verspätet"</formula>
    </cfRule>
  </conditionalFormatting>
  <conditionalFormatting sqref="R6:R105">
    <cfRule type="expression" priority="4" dxfId="0">
      <formula>AND($R6&lt;&gt;"",$R6&lt;&gt;"Planbar")</formula>
    </cfRule>
    <cfRule type="expression" priority="5" dxfId="1">
      <formula>$R6="Planbar"</formula>
    </cfRule>
  </conditionalFormatting>
  <dataValidations count="9">
    <dataValidation sqref="E6:E105" showDropDown="0" showInputMessage="1" showErrorMessage="1" allowBlank="0" errorTitle="Ressource prüfen" error="Bitte eine vorbereitete Ressourcen-ID wählen oder den Eintrag bewusst bestätigen." promptTitle="Ressource" prompt="Ressource aus der stabilen Auswahlliste wählen." type="list" errorStyle="warning">
      <formula1>"R-101,R-102,R-103,R-104,R-105"</formula1>
    </dataValidation>
    <dataValidation sqref="G6:G105" showDropDown="0" showInputMessage="1" showErrorMessage="1" allowBlank="0" errorTitle="Priorität prüfen" error="Zulässige Auswahlwerte sind Hoch, Mittel und Niedrig." promptTitle="Priorität" prompt="Priorität für die manuelle Reihenfolge wählen." type="list" errorStyle="warning">
      <formula1>"Hoch,Mittel,Niedrig"</formula1>
    </dataValidation>
    <dataValidation sqref="H6:H105" showDropDown="0" showInputMessage="1" showErrorMessage="1" allowBlank="0" errorTitle="Status prüfen" error="Bitte einen vorbereiteten Planungsstatus verwenden." promptTitle="Status" prompt="Der Status löst keine automatische Freigabe aus." type="list" errorStyle="warning">
      <formula1>"In Planung,Freigegeben,Zurückgestellt,Erledigt"</formula1>
    </dataValidation>
    <dataValidation sqref="C6:C105" showDropDown="0" showInputMessage="1" showErrorMessage="1" allowBlank="0" errorTitle="Arbeitsgang prüfen" error="Erwartet wird eine positive ganze Arbeitsgangsnummer." promptTitle="Arbeitsgang" prompt="Positive ganze Nummer eingeben." type="whole" errorStyle="warning" operator="between">
      <formula1>1</formula1>
      <formula2>9999</formula2>
    </dataValidation>
    <dataValidation sqref="I6:I105" showDropDown="0" showInputMessage="1" showErrorMessage="1" allowBlank="0" errorTitle="Menge prüfen" error="Der vorbereitete Plausibilitätsbereich beträgt 1 bis 100.000 Stück." promptTitle="Menge" prompt="Positive Stückzahl eingeben." type="whole" errorStyle="warning" operator="between">
      <formula1>1</formula1>
      <formula2>100000</formula2>
    </dataValidation>
    <dataValidation sqref="J6:J105" showDropDown="0" showInputMessage="1" showErrorMessage="1" allowBlank="0" errorTitle="Rüstzeit prüfen" error="Der vorbereitete Plausibilitätsbereich beträgt 0 bis 1.440 Minuten." promptTitle="Rüstzeit" prompt="Rüstzeit in Minuten eingeben." type="whole" errorStyle="warning" operator="between">
      <formula1>0</formula1>
      <formula2>1440</formula2>
    </dataValidation>
    <dataValidation sqref="K6:K105" showDropDown="0" showInputMessage="1" showErrorMessage="1" allowBlank="0" errorTitle="Laufzeit prüfen" error="Der vorbereitete Plausibilitätsbereich beträgt 0,01 bis 1.440 Minuten je Stück." promptTitle="Laufzeit" prompt="Laufzeit in Minuten je Stück eingeben." type="decimal" errorStyle="warning" operator="between">
      <formula1>0.01</formula1>
      <formula2>1440</formula2>
    </dataValidation>
    <dataValidation sqref="L6:L105" showDropDown="0" showInputMessage="1" showErrorMessage="1" allowBlank="0" errorTitle="Planstart prüfen" error="Das Datum liegt außerhalb des vorbereiteten Plausibilitätsbereichs." promptTitle="Planstart" prompt="Datum und Uhrzeit im deutschen Anzeigeformat eingeben." type="date" errorStyle="warning" operator="between">
      <formula1>DATE(2025,9,9)</formula1>
      <formula2>DATE(2028,9,8)</formula2>
    </dataValidation>
    <dataValidation sqref="N6:N105" showDropDown="0" showInputMessage="1" showErrorMessage="1" allowBlank="0" errorTitle="Solltermin prüfen" error="Das Datum liegt außerhalb des vorbereiteten Plausibilitätsbereichs." promptTitle="Solltermin" prompt="Optionaler Solltermin mit Datum und Uhrzeit." type="date" errorStyle="warning" operator="between">
      <formula1>DATE(2025,9,9)</formula1>
      <formula2>DATE(2028,9,8)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9" customWidth="1" min="3" max="3"/>
    <col width="20" customWidth="1" min="4" max="4"/>
    <col width="20" customWidth="1" min="5" max="5"/>
    <col width="25" customWidth="1" min="6" max="6"/>
    <col width="11" customWidth="1" min="7" max="7"/>
    <col width="22" customWidth="1" min="8" max="8"/>
  </cols>
  <sheetData>
    <row r="1" ht="28" customHeight="1">
      <c r="A1" s="1" t="inlineStr">
        <is>
          <t>Ressourcen und Kapazitätsannahmen</t>
        </is>
      </c>
    </row>
    <row r="2" ht="44" customHeight="1">
      <c r="A2" s="2" t="inlineStr">
        <is>
          <t>Zweck</t>
        </is>
      </c>
      <c r="B2" s="3" t="inlineStr">
        <is>
          <t>Pflege veränderbarer Ressourcen, Tageskapazitäten, Planungsverfügbarkeiten und Verantwortungsrollen für die Feinplanung.</t>
        </is>
      </c>
    </row>
    <row r="3" ht="44" customHeight="1">
      <c r="A3" s="2" t="inlineStr">
        <is>
          <t>Datenquelle</t>
        </is>
      </c>
      <c r="B3" s="3" t="inlineStr">
        <is>
          <t>Manuelle betriebliche Planungsannahmen; keine Aussage zu technischer Eignung, Arbeitsschutz, Freigaben, Normerfüllung oder tatsächlicher Maschinenverfügbarkeit.</t>
        </is>
      </c>
    </row>
    <row r="4" ht="44" customHeight="1">
      <c r="A4" s="2" t="inlineStr">
        <is>
          <t>Sichtbares Ergebnis</t>
        </is>
      </c>
      <c r="B4" s="3" t="inlineStr">
        <is>
          <t>Plausibilitätsstatus je Ressourcenzeile und Nachschlagebasis für die Feinplanung.</t>
        </is>
      </c>
    </row>
    <row r="5" ht="32" customHeight="1">
      <c r="A5" s="16" t="inlineStr">
        <is>
          <t>Ressourcen-ID</t>
        </is>
      </c>
      <c r="B5" s="16" t="inlineStr">
        <is>
          <t>Bezeichnung</t>
        </is>
      </c>
      <c r="C5" s="16" t="inlineStr">
        <is>
          <t>Kapazität (h/Tag)</t>
        </is>
      </c>
      <c r="D5" s="16" t="inlineStr">
        <is>
          <t>Verfügbar ab</t>
        </is>
      </c>
      <c r="E5" s="16" t="inlineStr">
        <is>
          <t>Verfügbar bis</t>
        </is>
      </c>
      <c r="F5" s="16" t="inlineStr">
        <is>
          <t>Verantwortungsrolle</t>
        </is>
      </c>
      <c r="G5" s="16" t="inlineStr">
        <is>
          <t>Aktiv</t>
        </is>
      </c>
      <c r="H5" s="16" t="inlineStr">
        <is>
          <t>Datenprüfung</t>
        </is>
      </c>
    </row>
    <row r="6">
      <c r="A6" s="17" t="inlineStr">
        <is>
          <t>R-101</t>
        </is>
      </c>
      <c r="B6" s="17" t="inlineStr">
        <is>
          <t>Laserschneidanlage Nord</t>
        </is>
      </c>
      <c r="C6" s="37" t="n">
        <v>16</v>
      </c>
      <c r="D6" s="34" t="n">
        <v>46279.25</v>
      </c>
      <c r="E6" s="34" t="n">
        <v>46283.91666666666</v>
      </c>
      <c r="F6" s="17" t="inlineStr">
        <is>
          <t>Planung Blech</t>
        </is>
      </c>
      <c r="G6" s="26" t="inlineStr">
        <is>
          <t>Ja</t>
        </is>
      </c>
      <c r="H6" s="7">
        <f>IF(A6="","",IF(OR(B6="",C6="",D6="",E6="",F6="",G6=""),"Unvollständig",IF(E6&lt;=D6,"Zeitraum prüfen",IF(C6&lt;=0,"Kapazität prüfen","Plausibel"))))</f>
        <v/>
      </c>
    </row>
    <row r="7">
      <c r="A7" s="17" t="inlineStr">
        <is>
          <t>R-102</t>
        </is>
      </c>
      <c r="B7" s="17" t="inlineStr">
        <is>
          <t>Drehzentrum West</t>
        </is>
      </c>
      <c r="C7" s="37" t="n">
        <v>16</v>
      </c>
      <c r="D7" s="34" t="n">
        <v>46279.25</v>
      </c>
      <c r="E7" s="34" t="n">
        <v>46283.91666666666</v>
      </c>
      <c r="F7" s="17" t="inlineStr">
        <is>
          <t>Planung Zerspanung</t>
        </is>
      </c>
      <c r="G7" s="26" t="inlineStr">
        <is>
          <t>Ja</t>
        </is>
      </c>
      <c r="H7" s="12">
        <f>IF(A7="","",IF(OR(B7="",C7="",D7="",E7="",F7="",G7=""),"Unvollständig",IF(E7&lt;=D7,"Zeitraum prüfen",IF(C7&lt;=0,"Kapazität prüfen","Plausibel"))))</f>
        <v/>
      </c>
    </row>
    <row r="8">
      <c r="A8" s="17" t="inlineStr">
        <is>
          <t>R-103</t>
        </is>
      </c>
      <c r="B8" s="17" t="inlineStr">
        <is>
          <t>Fräszentrum Süd</t>
        </is>
      </c>
      <c r="C8" s="37" t="n">
        <v>16</v>
      </c>
      <c r="D8" s="34" t="n">
        <v>46279.25</v>
      </c>
      <c r="E8" s="34" t="n">
        <v>46283.91666666666</v>
      </c>
      <c r="F8" s="17" t="inlineStr">
        <is>
          <t>Planung Zerspanung</t>
        </is>
      </c>
      <c r="G8" s="26" t="inlineStr">
        <is>
          <t>Ja</t>
        </is>
      </c>
      <c r="H8" s="7">
        <f>IF(A8="","",IF(OR(B8="",C8="",D8="",E8="",F8="",G8=""),"Unvollständig",IF(E8&lt;=D8,"Zeitraum prüfen",IF(C8&lt;=0,"Kapazität prüfen","Plausibel"))))</f>
        <v/>
      </c>
    </row>
    <row r="9">
      <c r="A9" s="17" t="inlineStr">
        <is>
          <t>R-104</t>
        </is>
      </c>
      <c r="B9" s="17" t="inlineStr">
        <is>
          <t>Montageinsel 1</t>
        </is>
      </c>
      <c r="C9" s="37" t="n">
        <v>14</v>
      </c>
      <c r="D9" s="34" t="n">
        <v>46279.25</v>
      </c>
      <c r="E9" s="34" t="n">
        <v>46283.91666666666</v>
      </c>
      <c r="F9" s="17" t="inlineStr">
        <is>
          <t>Planung Montage</t>
        </is>
      </c>
      <c r="G9" s="26" t="inlineStr">
        <is>
          <t>Ja</t>
        </is>
      </c>
      <c r="H9" s="12">
        <f>IF(A9="","",IF(OR(B9="",C9="",D9="",E9="",F9="",G9=""),"Unvollständig",IF(E9&lt;=D9,"Zeitraum prüfen",IF(C9&lt;=0,"Kapazität prüfen","Plausibel"))))</f>
        <v/>
      </c>
    </row>
    <row r="10">
      <c r="A10" s="17" t="inlineStr">
        <is>
          <t>R-105</t>
        </is>
      </c>
      <c r="B10" s="17" t="inlineStr">
        <is>
          <t>Prüffeld Ost</t>
        </is>
      </c>
      <c r="C10" s="37" t="n">
        <v>10</v>
      </c>
      <c r="D10" s="34" t="n">
        <v>46279.25</v>
      </c>
      <c r="E10" s="34" t="n">
        <v>46283.91666666666</v>
      </c>
      <c r="F10" s="17" t="inlineStr">
        <is>
          <t>Planung Prüfung</t>
        </is>
      </c>
      <c r="G10" s="26" t="inlineStr">
        <is>
          <t>Ja</t>
        </is>
      </c>
      <c r="H10" s="7">
        <f>IF(A10="","",IF(OR(B10="",C10="",D10="",E10="",F10="",G10=""),"Unvollständig",IF(E10&lt;=D10,"Zeitraum prüfen",IF(C10&lt;=0,"Kapazität prüfen","Plausibel"))))</f>
        <v/>
      </c>
    </row>
    <row r="11">
      <c r="A11" s="17" t="n"/>
      <c r="B11" s="17" t="n"/>
      <c r="C11" s="37" t="n"/>
      <c r="D11" s="34" t="n"/>
      <c r="E11" s="34" t="n"/>
      <c r="F11" s="17" t="n"/>
      <c r="G11" s="26" t="n"/>
      <c r="H11" s="12">
        <f>IF(A11="","",IF(OR(B11="",C11="",D11="",E11="",F11="",G11=""),"Unvollständig",IF(E11&lt;=D11,"Zeitraum prüfen",IF(C11&lt;=0,"Kapazität prüfen","Plausibel"))))</f>
        <v/>
      </c>
    </row>
    <row r="12">
      <c r="A12" s="17" t="n"/>
      <c r="B12" s="17" t="n"/>
      <c r="C12" s="37" t="n"/>
      <c r="D12" s="34" t="n"/>
      <c r="E12" s="34" t="n"/>
      <c r="F12" s="17" t="n"/>
      <c r="G12" s="26" t="n"/>
      <c r="H12" s="7">
        <f>IF(A12="","",IF(OR(B12="",C12="",D12="",E12="",F12="",G12=""),"Unvollständig",IF(E12&lt;=D12,"Zeitraum prüfen",IF(C12&lt;=0,"Kapazität prüfen","Plausibel"))))</f>
        <v/>
      </c>
    </row>
    <row r="13">
      <c r="A13" s="17" t="n"/>
      <c r="B13" s="17" t="n"/>
      <c r="C13" s="37" t="n"/>
      <c r="D13" s="34" t="n"/>
      <c r="E13" s="34" t="n"/>
      <c r="F13" s="17" t="n"/>
      <c r="G13" s="26" t="n"/>
      <c r="H13" s="12">
        <f>IF(A13="","",IF(OR(B13="",C13="",D13="",E13="",F13="",G13=""),"Unvollständig",IF(E13&lt;=D13,"Zeitraum prüfen",IF(C13&lt;=0,"Kapazität prüfen","Plausibel"))))</f>
        <v/>
      </c>
    </row>
    <row r="14">
      <c r="A14" s="17" t="n"/>
      <c r="B14" s="17" t="n"/>
      <c r="C14" s="37" t="n"/>
      <c r="D14" s="34" t="n"/>
      <c r="E14" s="34" t="n"/>
      <c r="F14" s="17" t="n"/>
      <c r="G14" s="26" t="n"/>
      <c r="H14" s="7">
        <f>IF(A14="","",IF(OR(B14="",C14="",D14="",E14="",F14="",G14=""),"Unvollständig",IF(E14&lt;=D14,"Zeitraum prüfen",IF(C14&lt;=0,"Kapazität prüfen","Plausibel"))))</f>
        <v/>
      </c>
    </row>
    <row r="15">
      <c r="A15" s="17" t="n"/>
      <c r="B15" s="17" t="n"/>
      <c r="C15" s="37" t="n"/>
      <c r="D15" s="34" t="n"/>
      <c r="E15" s="34" t="n"/>
      <c r="F15" s="17" t="n"/>
      <c r="G15" s="26" t="n"/>
      <c r="H15" s="12">
        <f>IF(A15="","",IF(OR(B15="",C15="",D15="",E15="",F15="",G15=""),"Unvollständig",IF(E15&lt;=D15,"Zeitraum prüfen",IF(C15&lt;=0,"Kapazität prüfen","Plausibel"))))</f>
        <v/>
      </c>
    </row>
    <row r="16">
      <c r="A16" s="17" t="n"/>
      <c r="B16" s="17" t="n"/>
      <c r="C16" s="37" t="n"/>
      <c r="D16" s="34" t="n"/>
      <c r="E16" s="34" t="n"/>
      <c r="F16" s="17" t="n"/>
      <c r="G16" s="26" t="n"/>
      <c r="H16" s="7">
        <f>IF(A16="","",IF(OR(B16="",C16="",D16="",E16="",F16="",G16=""),"Unvollständig",IF(E16&lt;=D16,"Zeitraum prüfen",IF(C16&lt;=0,"Kapazität prüfen","Plausibel"))))</f>
        <v/>
      </c>
    </row>
    <row r="17">
      <c r="A17" s="17" t="n"/>
      <c r="B17" s="17" t="n"/>
      <c r="C17" s="37" t="n"/>
      <c r="D17" s="34" t="n"/>
      <c r="E17" s="34" t="n"/>
      <c r="F17" s="17" t="n"/>
      <c r="G17" s="26" t="n"/>
      <c r="H17" s="12">
        <f>IF(A17="","",IF(OR(B17="",C17="",D17="",E17="",F17="",G17=""),"Unvollständig",IF(E17&lt;=D17,"Zeitraum prüfen",IF(C17&lt;=0,"Kapazität prüfen","Plausibel"))))</f>
        <v/>
      </c>
    </row>
    <row r="18">
      <c r="A18" s="17" t="n"/>
      <c r="B18" s="17" t="n"/>
      <c r="C18" s="37" t="n"/>
      <c r="D18" s="34" t="n"/>
      <c r="E18" s="34" t="n"/>
      <c r="F18" s="17" t="n"/>
      <c r="G18" s="26" t="n"/>
      <c r="H18" s="7">
        <f>IF(A18="","",IF(OR(B18="",C18="",D18="",E18="",F18="",G18=""),"Unvollständig",IF(E18&lt;=D18,"Zeitraum prüfen",IF(C18&lt;=0,"Kapazität prüfen","Plausibel"))))</f>
        <v/>
      </c>
    </row>
    <row r="19">
      <c r="A19" s="17" t="n"/>
      <c r="B19" s="17" t="n"/>
      <c r="C19" s="37" t="n"/>
      <c r="D19" s="34" t="n"/>
      <c r="E19" s="34" t="n"/>
      <c r="F19" s="17" t="n"/>
      <c r="G19" s="26" t="n"/>
      <c r="H19" s="12">
        <f>IF(A19="","",IF(OR(B19="",C19="",D19="",E19="",F19="",G19=""),"Unvollständig",IF(E19&lt;=D19,"Zeitraum prüfen",IF(C19&lt;=0,"Kapazität prüfen","Plausibel"))))</f>
        <v/>
      </c>
    </row>
    <row r="20">
      <c r="A20" s="17" t="n"/>
      <c r="B20" s="17" t="n"/>
      <c r="C20" s="37" t="n"/>
      <c r="D20" s="34" t="n"/>
      <c r="E20" s="34" t="n"/>
      <c r="F20" s="17" t="n"/>
      <c r="G20" s="26" t="n"/>
      <c r="H20" s="7">
        <f>IF(A20="","",IF(OR(B20="",C20="",D20="",E20="",F20="",G20=""),"Unvollständig",IF(E20&lt;=D20,"Zeitraum prüfen",IF(C20&lt;=0,"Kapazität prüfen","Plausibel"))))</f>
        <v/>
      </c>
    </row>
    <row r="21">
      <c r="A21" s="17" t="n"/>
      <c r="B21" s="17" t="n"/>
      <c r="C21" s="37" t="n"/>
      <c r="D21" s="34" t="n"/>
      <c r="E21" s="34" t="n"/>
      <c r="F21" s="17" t="n"/>
      <c r="G21" s="26" t="n"/>
      <c r="H21" s="12">
        <f>IF(A21="","",IF(OR(B21="",C21="",D21="",E21="",F21="",G21=""),"Unvollständig",IF(E21&lt;=D21,"Zeitraum prüfen",IF(C21&lt;=0,"Kapazität prüfen","Plausibel"))))</f>
        <v/>
      </c>
    </row>
    <row r="22">
      <c r="A22" s="17" t="n"/>
      <c r="B22" s="17" t="n"/>
      <c r="C22" s="37" t="n"/>
      <c r="D22" s="34" t="n"/>
      <c r="E22" s="34" t="n"/>
      <c r="F22" s="17" t="n"/>
      <c r="G22" s="26" t="n"/>
      <c r="H22" s="7">
        <f>IF(A22="","",IF(OR(B22="",C22="",D22="",E22="",F22="",G22=""),"Unvollständig",IF(E22&lt;=D22,"Zeitraum prüfen",IF(C22&lt;=0,"Kapazität prüfen","Plausibel"))))</f>
        <v/>
      </c>
    </row>
    <row r="23">
      <c r="A23" s="17" t="n"/>
      <c r="B23" s="17" t="n"/>
      <c r="C23" s="37" t="n"/>
      <c r="D23" s="34" t="n"/>
      <c r="E23" s="34" t="n"/>
      <c r="F23" s="17" t="n"/>
      <c r="G23" s="26" t="n"/>
      <c r="H23" s="12">
        <f>IF(A23="","",IF(OR(B23="",C23="",D23="",E23="",F23="",G23=""),"Unvollständig",IF(E23&lt;=D23,"Zeitraum prüfen",IF(C23&lt;=0,"Kapazität prüfen","Plausibel"))))</f>
        <v/>
      </c>
    </row>
    <row r="24">
      <c r="A24" s="17" t="n"/>
      <c r="B24" s="17" t="n"/>
      <c r="C24" s="37" t="n"/>
      <c r="D24" s="34" t="n"/>
      <c r="E24" s="34" t="n"/>
      <c r="F24" s="17" t="n"/>
      <c r="G24" s="26" t="n"/>
      <c r="H24" s="7">
        <f>IF(A24="","",IF(OR(B24="",C24="",D24="",E24="",F24="",G24=""),"Unvollständig",IF(E24&lt;=D24,"Zeitraum prüfen",IF(C24&lt;=0,"Kapazität prüfen","Plausibel"))))</f>
        <v/>
      </c>
    </row>
    <row r="25">
      <c r="A25" s="17" t="n"/>
      <c r="B25" s="17" t="n"/>
      <c r="C25" s="37" t="n"/>
      <c r="D25" s="34" t="n"/>
      <c r="E25" s="34" t="n"/>
      <c r="F25" s="17" t="n"/>
      <c r="G25" s="26" t="n"/>
      <c r="H25" s="12">
        <f>IF(A25="","",IF(OR(B25="",C25="",D25="",E25="",F25="",G25=""),"Unvollständig",IF(E25&lt;=D25,"Zeitraum prüfen",IF(C25&lt;=0,"Kapazität prüfen","Plausibel"))))</f>
        <v/>
      </c>
    </row>
    <row r="26">
      <c r="A26" s="17" t="n"/>
      <c r="B26" s="17" t="n"/>
      <c r="C26" s="37" t="n"/>
      <c r="D26" s="34" t="n"/>
      <c r="E26" s="34" t="n"/>
      <c r="F26" s="17" t="n"/>
      <c r="G26" s="26" t="n"/>
      <c r="H26" s="7">
        <f>IF(A26="","",IF(OR(B26="",C26="",D26="",E26="",F26="",G26=""),"Unvollständig",IF(E26&lt;=D26,"Zeitraum prüfen",IF(C26&lt;=0,"Kapazität prüfen","Plausibel"))))</f>
        <v/>
      </c>
    </row>
    <row r="27">
      <c r="A27" s="17" t="n"/>
      <c r="B27" s="17" t="n"/>
      <c r="C27" s="37" t="n"/>
      <c r="D27" s="34" t="n"/>
      <c r="E27" s="34" t="n"/>
      <c r="F27" s="17" t="n"/>
      <c r="G27" s="26" t="n"/>
      <c r="H27" s="12">
        <f>IF(A27="","",IF(OR(B27="",C27="",D27="",E27="",F27="",G27=""),"Unvollständig",IF(E27&lt;=D27,"Zeitraum prüfen",IF(C27&lt;=0,"Kapazität prüfen","Plausibel"))))</f>
        <v/>
      </c>
    </row>
    <row r="28">
      <c r="A28" s="17" t="n"/>
      <c r="B28" s="17" t="n"/>
      <c r="C28" s="37" t="n"/>
      <c r="D28" s="34" t="n"/>
      <c r="E28" s="34" t="n"/>
      <c r="F28" s="17" t="n"/>
      <c r="G28" s="26" t="n"/>
      <c r="H28" s="7">
        <f>IF(A28="","",IF(OR(B28="",C28="",D28="",E28="",F28="",G28=""),"Unvollständig",IF(E28&lt;=D28,"Zeitraum prüfen",IF(C28&lt;=0,"Kapazität prüfen","Plausibel"))))</f>
        <v/>
      </c>
    </row>
    <row r="29">
      <c r="A29" s="17" t="n"/>
      <c r="B29" s="17" t="n"/>
      <c r="C29" s="37" t="n"/>
      <c r="D29" s="34" t="n"/>
      <c r="E29" s="34" t="n"/>
      <c r="F29" s="17" t="n"/>
      <c r="G29" s="26" t="n"/>
      <c r="H29" s="12">
        <f>IF(A29="","",IF(OR(B29="",C29="",D29="",E29="",F29="",G29=""),"Unvollständig",IF(E29&lt;=D29,"Zeitraum prüfen",IF(C29&lt;=0,"Kapazität prüfen","Plausibel"))))</f>
        <v/>
      </c>
    </row>
    <row r="30">
      <c r="A30" s="17" t="n"/>
      <c r="B30" s="17" t="n"/>
      <c r="C30" s="37" t="n"/>
      <c r="D30" s="34" t="n"/>
      <c r="E30" s="34" t="n"/>
      <c r="F30" s="17" t="n"/>
      <c r="G30" s="26" t="n"/>
      <c r="H30" s="7">
        <f>IF(A30="","",IF(OR(B30="",C30="",D30="",E30="",F30="",G30=""),"Unvollständig",IF(E30&lt;=D30,"Zeitraum prüfen",IF(C30&lt;=0,"Kapazität prüfen","Plausibel"))))</f>
        <v/>
      </c>
    </row>
    <row r="31">
      <c r="A31" s="17" t="n"/>
      <c r="B31" s="17" t="n"/>
      <c r="C31" s="37" t="n"/>
      <c r="D31" s="34" t="n"/>
      <c r="E31" s="34" t="n"/>
      <c r="F31" s="17" t="n"/>
      <c r="G31" s="26" t="n"/>
      <c r="H31" s="12">
        <f>IF(A31="","",IF(OR(B31="",C31="",D31="",E31="",F31="",G31=""),"Unvollständig",IF(E31&lt;=D31,"Zeitraum prüfen",IF(C31&lt;=0,"Kapazität prüfen","Plausibel"))))</f>
        <v/>
      </c>
    </row>
    <row r="32">
      <c r="A32" s="17" t="n"/>
      <c r="B32" s="17" t="n"/>
      <c r="C32" s="37" t="n"/>
      <c r="D32" s="34" t="n"/>
      <c r="E32" s="34" t="n"/>
      <c r="F32" s="17" t="n"/>
      <c r="G32" s="26" t="n"/>
      <c r="H32" s="7">
        <f>IF(A32="","",IF(OR(B32="",C32="",D32="",E32="",F32="",G32=""),"Unvollständig",IF(E32&lt;=D32,"Zeitraum prüfen",IF(C32&lt;=0,"Kapazität prüfen","Plausibel"))))</f>
        <v/>
      </c>
    </row>
    <row r="33">
      <c r="A33" s="17" t="n"/>
      <c r="B33" s="17" t="n"/>
      <c r="C33" s="37" t="n"/>
      <c r="D33" s="34" t="n"/>
      <c r="E33" s="34" t="n"/>
      <c r="F33" s="17" t="n"/>
      <c r="G33" s="26" t="n"/>
      <c r="H33" s="12">
        <f>IF(A33="","",IF(OR(B33="",C33="",D33="",E33="",F33="",G33=""),"Unvollständig",IF(E33&lt;=D33,"Zeitraum prüfen",IF(C33&lt;=0,"Kapazität prüfen","Plausibel"))))</f>
        <v/>
      </c>
    </row>
    <row r="34">
      <c r="A34" s="17" t="n"/>
      <c r="B34" s="17" t="n"/>
      <c r="C34" s="37" t="n"/>
      <c r="D34" s="34" t="n"/>
      <c r="E34" s="34" t="n"/>
      <c r="F34" s="17" t="n"/>
      <c r="G34" s="26" t="n"/>
      <c r="H34" s="7">
        <f>IF(A34="","",IF(OR(B34="",C34="",D34="",E34="",F34="",G34=""),"Unvollständig",IF(E34&lt;=D34,"Zeitraum prüfen",IF(C34&lt;=0,"Kapazität prüfen","Plausibel"))))</f>
        <v/>
      </c>
    </row>
    <row r="35">
      <c r="A35" s="17" t="n"/>
      <c r="B35" s="17" t="n"/>
      <c r="C35" s="37" t="n"/>
      <c r="D35" s="34" t="n"/>
      <c r="E35" s="34" t="n"/>
      <c r="F35" s="17" t="n"/>
      <c r="G35" s="26" t="n"/>
      <c r="H35" s="12">
        <f>IF(A35="","",IF(OR(B35="",C35="",D35="",E35="",F35="",G35=""),"Unvollständig",IF(E35&lt;=D35,"Zeitraum prüfen",IF(C35&lt;=0,"Kapazität prüfen","Plausibel"))))</f>
        <v/>
      </c>
    </row>
    <row r="36">
      <c r="A36" s="17" t="n"/>
      <c r="B36" s="17" t="n"/>
      <c r="C36" s="37" t="n"/>
      <c r="D36" s="34" t="n"/>
      <c r="E36" s="34" t="n"/>
      <c r="F36" s="17" t="n"/>
      <c r="G36" s="26" t="n"/>
      <c r="H36" s="7">
        <f>IF(A36="","",IF(OR(B36="",C36="",D36="",E36="",F36="",G36=""),"Unvollständig",IF(E36&lt;=D36,"Zeitraum prüfen",IF(C36&lt;=0,"Kapazität prüfen","Plausibel"))))</f>
        <v/>
      </c>
    </row>
    <row r="37">
      <c r="A37" s="17" t="n"/>
      <c r="B37" s="17" t="n"/>
      <c r="C37" s="37" t="n"/>
      <c r="D37" s="34" t="n"/>
      <c r="E37" s="34" t="n"/>
      <c r="F37" s="17" t="n"/>
      <c r="G37" s="26" t="n"/>
      <c r="H37" s="12">
        <f>IF(A37="","",IF(OR(B37="",C37="",D37="",E37="",F37="",G37=""),"Unvollständig",IF(E37&lt;=D37,"Zeitraum prüfen",IF(C37&lt;=0,"Kapazität prüfen","Plausibel"))))</f>
        <v/>
      </c>
    </row>
    <row r="38">
      <c r="A38" s="17" t="n"/>
      <c r="B38" s="17" t="n"/>
      <c r="C38" s="37" t="n"/>
      <c r="D38" s="34" t="n"/>
      <c r="E38" s="34" t="n"/>
      <c r="F38" s="17" t="n"/>
      <c r="G38" s="26" t="n"/>
      <c r="H38" s="7">
        <f>IF(A38="","",IF(OR(B38="",C38="",D38="",E38="",F38="",G38=""),"Unvollständig",IF(E38&lt;=D38,"Zeitraum prüfen",IF(C38&lt;=0,"Kapazität prüfen","Plausibel"))))</f>
        <v/>
      </c>
    </row>
    <row r="39">
      <c r="A39" s="17" t="n"/>
      <c r="B39" s="17" t="n"/>
      <c r="C39" s="37" t="n"/>
      <c r="D39" s="34" t="n"/>
      <c r="E39" s="34" t="n"/>
      <c r="F39" s="17" t="n"/>
      <c r="G39" s="26" t="n"/>
      <c r="H39" s="12">
        <f>IF(A39="","",IF(OR(B39="",C39="",D39="",E39="",F39="",G39=""),"Unvollständig",IF(E39&lt;=D39,"Zeitraum prüfen",IF(C39&lt;=0,"Kapazität prüfen","Plausibel"))))</f>
        <v/>
      </c>
    </row>
    <row r="40">
      <c r="A40" s="17" t="n"/>
      <c r="B40" s="17" t="n"/>
      <c r="C40" s="37" t="n"/>
      <c r="D40" s="34" t="n"/>
      <c r="E40" s="34" t="n"/>
      <c r="F40" s="17" t="n"/>
      <c r="G40" s="26" t="n"/>
      <c r="H40" s="7">
        <f>IF(A40="","",IF(OR(B40="",C40="",D40="",E40="",F40="",G40=""),"Unvollständig",IF(E40&lt;=D40,"Zeitraum prüfen",IF(C40&lt;=0,"Kapazität prüfen","Plausibel"))))</f>
        <v/>
      </c>
    </row>
    <row r="41">
      <c r="A41" s="17" t="n"/>
      <c r="B41" s="17" t="n"/>
      <c r="C41" s="37" t="n"/>
      <c r="D41" s="34" t="n"/>
      <c r="E41" s="34" t="n"/>
      <c r="F41" s="17" t="n"/>
      <c r="G41" s="26" t="n"/>
      <c r="H41" s="12">
        <f>IF(A41="","",IF(OR(B41="",C41="",D41="",E41="",F41="",G41=""),"Unvollständig",IF(E41&lt;=D41,"Zeitraum prüfen",IF(C41&lt;=0,"Kapazität prüfen","Plausibel"))))</f>
        <v/>
      </c>
    </row>
    <row r="42">
      <c r="A42" s="17" t="n"/>
      <c r="B42" s="17" t="n"/>
      <c r="C42" s="37" t="n"/>
      <c r="D42" s="34" t="n"/>
      <c r="E42" s="34" t="n"/>
      <c r="F42" s="17" t="n"/>
      <c r="G42" s="26" t="n"/>
      <c r="H42" s="7">
        <f>IF(A42="","",IF(OR(B42="",C42="",D42="",E42="",F42="",G42=""),"Unvollständig",IF(E42&lt;=D42,"Zeitraum prüfen",IF(C42&lt;=0,"Kapazität prüfen","Plausibel"))))</f>
        <v/>
      </c>
    </row>
    <row r="43">
      <c r="A43" s="17" t="n"/>
      <c r="B43" s="17" t="n"/>
      <c r="C43" s="37" t="n"/>
      <c r="D43" s="34" t="n"/>
      <c r="E43" s="34" t="n"/>
      <c r="F43" s="17" t="n"/>
      <c r="G43" s="26" t="n"/>
      <c r="H43" s="12">
        <f>IF(A43="","",IF(OR(B43="",C43="",D43="",E43="",F43="",G43=""),"Unvollständig",IF(E43&lt;=D43,"Zeitraum prüfen",IF(C43&lt;=0,"Kapazität prüfen","Plausibel"))))</f>
        <v/>
      </c>
    </row>
    <row r="44">
      <c r="A44" s="17" t="n"/>
      <c r="B44" s="17" t="n"/>
      <c r="C44" s="37" t="n"/>
      <c r="D44" s="34" t="n"/>
      <c r="E44" s="34" t="n"/>
      <c r="F44" s="17" t="n"/>
      <c r="G44" s="26" t="n"/>
      <c r="H44" s="7">
        <f>IF(A44="","",IF(OR(B44="",C44="",D44="",E44="",F44="",G44=""),"Unvollständig",IF(E44&lt;=D44,"Zeitraum prüfen",IF(C44&lt;=0,"Kapazität prüfen","Plausibel"))))</f>
        <v/>
      </c>
    </row>
    <row r="45">
      <c r="A45" s="17" t="n"/>
      <c r="B45" s="17" t="n"/>
      <c r="C45" s="37" t="n"/>
      <c r="D45" s="34" t="n"/>
      <c r="E45" s="34" t="n"/>
      <c r="F45" s="17" t="n"/>
      <c r="G45" s="26" t="n"/>
      <c r="H45" s="12">
        <f>IF(A45="","",IF(OR(B45="",C45="",D45="",E45="",F45="",G45=""),"Unvollständig",IF(E45&lt;=D45,"Zeitraum prüfen",IF(C45&lt;=0,"Kapazität prüfen","Plausibel"))))</f>
        <v/>
      </c>
    </row>
    <row r="46">
      <c r="A46" s="17" t="n"/>
      <c r="B46" s="17" t="n"/>
      <c r="C46" s="37" t="n"/>
      <c r="D46" s="34" t="n"/>
      <c r="E46" s="34" t="n"/>
      <c r="F46" s="17" t="n"/>
      <c r="G46" s="26" t="n"/>
      <c r="H46" s="7">
        <f>IF(A46="","",IF(OR(B46="",C46="",D46="",E46="",F46="",G46=""),"Unvollständig",IF(E46&lt;=D46,"Zeitraum prüfen",IF(C46&lt;=0,"Kapazität prüfen","Plausibel"))))</f>
        <v/>
      </c>
    </row>
    <row r="47">
      <c r="A47" s="17" t="n"/>
      <c r="B47" s="17" t="n"/>
      <c r="C47" s="37" t="n"/>
      <c r="D47" s="34" t="n"/>
      <c r="E47" s="34" t="n"/>
      <c r="F47" s="17" t="n"/>
      <c r="G47" s="26" t="n"/>
      <c r="H47" s="12">
        <f>IF(A47="","",IF(OR(B47="",C47="",D47="",E47="",F47="",G47=""),"Unvollständig",IF(E47&lt;=D47,"Zeitraum prüfen",IF(C47&lt;=0,"Kapazität prüfen","Plausibel"))))</f>
        <v/>
      </c>
    </row>
    <row r="48">
      <c r="A48" s="17" t="n"/>
      <c r="B48" s="17" t="n"/>
      <c r="C48" s="37" t="n"/>
      <c r="D48" s="34" t="n"/>
      <c r="E48" s="34" t="n"/>
      <c r="F48" s="17" t="n"/>
      <c r="G48" s="26" t="n"/>
      <c r="H48" s="7">
        <f>IF(A48="","",IF(OR(B48="",C48="",D48="",E48="",F48="",G48=""),"Unvollständig",IF(E48&lt;=D48,"Zeitraum prüfen",IF(C48&lt;=0,"Kapazität prüfen","Plausibel"))))</f>
        <v/>
      </c>
    </row>
    <row r="49">
      <c r="A49" s="17" t="n"/>
      <c r="B49" s="17" t="n"/>
      <c r="C49" s="37" t="n"/>
      <c r="D49" s="34" t="n"/>
      <c r="E49" s="34" t="n"/>
      <c r="F49" s="17" t="n"/>
      <c r="G49" s="26" t="n"/>
      <c r="H49" s="12">
        <f>IF(A49="","",IF(OR(B49="",C49="",D49="",E49="",F49="",G49=""),"Unvollständig",IF(E49&lt;=D49,"Zeitraum prüfen",IF(C49&lt;=0,"Kapazität prüfen","Plausibel"))))</f>
        <v/>
      </c>
    </row>
    <row r="50">
      <c r="A50" s="17" t="n"/>
      <c r="B50" s="17" t="n"/>
      <c r="C50" s="37" t="n"/>
      <c r="D50" s="34" t="n"/>
      <c r="E50" s="34" t="n"/>
      <c r="F50" s="17" t="n"/>
      <c r="G50" s="26" t="n"/>
      <c r="H50" s="7">
        <f>IF(A50="","",IF(OR(B50="",C50="",D50="",E50="",F50="",G50=""),"Unvollständig",IF(E50&lt;=D50,"Zeitraum prüfen",IF(C50&lt;=0,"Kapazität prüfen","Plausibel"))))</f>
        <v/>
      </c>
    </row>
    <row r="51">
      <c r="A51" s="17" t="n"/>
      <c r="B51" s="17" t="n"/>
      <c r="C51" s="37" t="n"/>
      <c r="D51" s="34" t="n"/>
      <c r="E51" s="34" t="n"/>
      <c r="F51" s="17" t="n"/>
      <c r="G51" s="26" t="n"/>
      <c r="H51" s="12">
        <f>IF(A51="","",IF(OR(B51="",C51="",D51="",E51="",F51="",G51=""),"Unvollständig",IF(E51&lt;=D51,"Zeitraum prüfen",IF(C51&lt;=0,"Kapazität prüfen","Plausibel"))))</f>
        <v/>
      </c>
    </row>
    <row r="52">
      <c r="A52" s="17" t="n"/>
      <c r="B52" s="17" t="n"/>
      <c r="C52" s="37" t="n"/>
      <c r="D52" s="34" t="n"/>
      <c r="E52" s="34" t="n"/>
      <c r="F52" s="17" t="n"/>
      <c r="G52" s="26" t="n"/>
      <c r="H52" s="7">
        <f>IF(A52="","",IF(OR(B52="",C52="",D52="",E52="",F52="",G52=""),"Unvollständig",IF(E52&lt;=D52,"Zeitraum prüfen",IF(C52&lt;=0,"Kapazität prüfen","Plausibel"))))</f>
        <v/>
      </c>
    </row>
    <row r="53">
      <c r="A53" s="17" t="n"/>
      <c r="B53" s="17" t="n"/>
      <c r="C53" s="37" t="n"/>
      <c r="D53" s="34" t="n"/>
      <c r="E53" s="34" t="n"/>
      <c r="F53" s="17" t="n"/>
      <c r="G53" s="26" t="n"/>
      <c r="H53" s="12">
        <f>IF(A53="","",IF(OR(B53="",C53="",D53="",E53="",F53="",G53=""),"Unvollständig",IF(E53&lt;=D53,"Zeitraum prüfen",IF(C53&lt;=0,"Kapazität prüfen","Plausibel"))))</f>
        <v/>
      </c>
    </row>
    <row r="54">
      <c r="A54" s="17" t="n"/>
      <c r="B54" s="17" t="n"/>
      <c r="C54" s="37" t="n"/>
      <c r="D54" s="34" t="n"/>
      <c r="E54" s="34" t="n"/>
      <c r="F54" s="17" t="n"/>
      <c r="G54" s="26" t="n"/>
      <c r="H54" s="7">
        <f>IF(A54="","",IF(OR(B54="",C54="",D54="",E54="",F54="",G54=""),"Unvollständig",IF(E54&lt;=D54,"Zeitraum prüfen",IF(C54&lt;=0,"Kapazität prüfen","Plausibel"))))</f>
        <v/>
      </c>
    </row>
    <row r="55">
      <c r="A55" s="17" t="n"/>
      <c r="B55" s="17" t="n"/>
      <c r="C55" s="37" t="n"/>
      <c r="D55" s="34" t="n"/>
      <c r="E55" s="34" t="n"/>
      <c r="F55" s="17" t="n"/>
      <c r="G55" s="26" t="n"/>
      <c r="H55" s="12">
        <f>IF(A55="","",IF(OR(B55="",C55="",D55="",E55="",F55="",G55=""),"Unvollständig",IF(E55&lt;=D55,"Zeitraum prüfen",IF(C55&lt;=0,"Kapazität prüfen","Plausibel"))))</f>
        <v/>
      </c>
    </row>
    <row r="56">
      <c r="A56" s="17" t="n"/>
      <c r="B56" s="17" t="n"/>
      <c r="C56" s="37" t="n"/>
      <c r="D56" s="34" t="n"/>
      <c r="E56" s="34" t="n"/>
      <c r="F56" s="17" t="n"/>
      <c r="G56" s="26" t="n"/>
      <c r="H56" s="7">
        <f>IF(A56="","",IF(OR(B56="",C56="",D56="",E56="",F56="",G56=""),"Unvollständig",IF(E56&lt;=D56,"Zeitraum prüfen",IF(C56&lt;=0,"Kapazität prüfen","Plausibel"))))</f>
        <v/>
      </c>
    </row>
    <row r="57">
      <c r="A57" s="17" t="n"/>
      <c r="B57" s="17" t="n"/>
      <c r="C57" s="37" t="n"/>
      <c r="D57" s="34" t="n"/>
      <c r="E57" s="34" t="n"/>
      <c r="F57" s="17" t="n"/>
      <c r="G57" s="26" t="n"/>
      <c r="H57" s="12">
        <f>IF(A57="","",IF(OR(B57="",C57="",D57="",E57="",F57="",G57=""),"Unvollständig",IF(E57&lt;=D57,"Zeitraum prüfen",IF(C57&lt;=0,"Kapazität prüfen","Plausibel"))))</f>
        <v/>
      </c>
    </row>
    <row r="58">
      <c r="A58" s="17" t="n"/>
      <c r="B58" s="17" t="n"/>
      <c r="C58" s="37" t="n"/>
      <c r="D58" s="34" t="n"/>
      <c r="E58" s="34" t="n"/>
      <c r="F58" s="17" t="n"/>
      <c r="G58" s="26" t="n"/>
      <c r="H58" s="7">
        <f>IF(A58="","",IF(OR(B58="",C58="",D58="",E58="",F58="",G58=""),"Unvollständig",IF(E58&lt;=D58,"Zeitraum prüfen",IF(C58&lt;=0,"Kapazität prüfen","Plausibel"))))</f>
        <v/>
      </c>
    </row>
    <row r="59">
      <c r="A59" s="17" t="n"/>
      <c r="B59" s="17" t="n"/>
      <c r="C59" s="37" t="n"/>
      <c r="D59" s="34" t="n"/>
      <c r="E59" s="34" t="n"/>
      <c r="F59" s="17" t="n"/>
      <c r="G59" s="26" t="n"/>
      <c r="H59" s="12">
        <f>IF(A59="","",IF(OR(B59="",C59="",D59="",E59="",F59="",G59=""),"Unvollständig",IF(E59&lt;=D59,"Zeitraum prüfen",IF(C59&lt;=0,"Kapazität prüfen","Plausibel"))))</f>
        <v/>
      </c>
    </row>
    <row r="60">
      <c r="A60" s="17" t="n"/>
      <c r="B60" s="17" t="n"/>
      <c r="C60" s="37" t="n"/>
      <c r="D60" s="34" t="n"/>
      <c r="E60" s="34" t="n"/>
      <c r="F60" s="17" t="n"/>
      <c r="G60" s="26" t="n"/>
      <c r="H60" s="7">
        <f>IF(A60="","",IF(OR(B60="",C60="",D60="",E60="",F60="",G60=""),"Unvollständig",IF(E60&lt;=D60,"Zeitraum prüfen",IF(C60&lt;=0,"Kapazität prüfen","Plausibel"))))</f>
        <v/>
      </c>
    </row>
    <row r="61">
      <c r="A61" s="17" t="n"/>
      <c r="B61" s="17" t="n"/>
      <c r="C61" s="37" t="n"/>
      <c r="D61" s="34" t="n"/>
      <c r="E61" s="34" t="n"/>
      <c r="F61" s="17" t="n"/>
      <c r="G61" s="26" t="n"/>
      <c r="H61" s="12">
        <f>IF(A61="","",IF(OR(B61="",C61="",D61="",E61="",F61="",G61=""),"Unvollständig",IF(E61&lt;=D61,"Zeitraum prüfen",IF(C61&lt;=0,"Kapazität prüfen","Plausibel"))))</f>
        <v/>
      </c>
    </row>
    <row r="62">
      <c r="A62" s="17" t="n"/>
      <c r="B62" s="17" t="n"/>
      <c r="C62" s="37" t="n"/>
      <c r="D62" s="34" t="n"/>
      <c r="E62" s="34" t="n"/>
      <c r="F62" s="17" t="n"/>
      <c r="G62" s="26" t="n"/>
      <c r="H62" s="7">
        <f>IF(A62="","",IF(OR(B62="",C62="",D62="",E62="",F62="",G62=""),"Unvollständig",IF(E62&lt;=D62,"Zeitraum prüfen",IF(C62&lt;=0,"Kapazität prüfen","Plausibel"))))</f>
        <v/>
      </c>
    </row>
    <row r="63">
      <c r="A63" s="17" t="n"/>
      <c r="B63" s="17" t="n"/>
      <c r="C63" s="37" t="n"/>
      <c r="D63" s="34" t="n"/>
      <c r="E63" s="34" t="n"/>
      <c r="F63" s="17" t="n"/>
      <c r="G63" s="26" t="n"/>
      <c r="H63" s="12">
        <f>IF(A63="","",IF(OR(B63="",C63="",D63="",E63="",F63="",G63=""),"Unvollständig",IF(E63&lt;=D63,"Zeitraum prüfen",IF(C63&lt;=0,"Kapazität prüfen","Plausibel"))))</f>
        <v/>
      </c>
    </row>
    <row r="64">
      <c r="A64" s="17" t="n"/>
      <c r="B64" s="17" t="n"/>
      <c r="C64" s="37" t="n"/>
      <c r="D64" s="34" t="n"/>
      <c r="E64" s="34" t="n"/>
      <c r="F64" s="17" t="n"/>
      <c r="G64" s="26" t="n"/>
      <c r="H64" s="7">
        <f>IF(A64="","",IF(OR(B64="",C64="",D64="",E64="",F64="",G64=""),"Unvollständig",IF(E64&lt;=D64,"Zeitraum prüfen",IF(C64&lt;=0,"Kapazität prüfen","Plausibel"))))</f>
        <v/>
      </c>
    </row>
    <row r="65">
      <c r="A65" s="17" t="n"/>
      <c r="B65" s="17" t="n"/>
      <c r="C65" s="37" t="n"/>
      <c r="D65" s="34" t="n"/>
      <c r="E65" s="34" t="n"/>
      <c r="F65" s="17" t="n"/>
      <c r="G65" s="26" t="n"/>
      <c r="H65" s="12">
        <f>IF(A65="","",IF(OR(B65="",C65="",D65="",E65="",F65="",G65=""),"Unvollständig",IF(E65&lt;=D65,"Zeitraum prüfen",IF(C65&lt;=0,"Kapazität prüfen","Plausibel"))))</f>
        <v/>
      </c>
    </row>
    <row r="66">
      <c r="A66" s="17" t="n"/>
      <c r="B66" s="17" t="n"/>
      <c r="C66" s="37" t="n"/>
      <c r="D66" s="34" t="n"/>
      <c r="E66" s="34" t="n"/>
      <c r="F66" s="17" t="n"/>
      <c r="G66" s="26" t="n"/>
      <c r="H66" s="7">
        <f>IF(A66="","",IF(OR(B66="",C66="",D66="",E66="",F66="",G66=""),"Unvollständig",IF(E66&lt;=D66,"Zeitraum prüfen",IF(C66&lt;=0,"Kapazität prüfen","Plausibel"))))</f>
        <v/>
      </c>
    </row>
    <row r="67">
      <c r="A67" s="17" t="n"/>
      <c r="B67" s="17" t="n"/>
      <c r="C67" s="37" t="n"/>
      <c r="D67" s="34" t="n"/>
      <c r="E67" s="34" t="n"/>
      <c r="F67" s="17" t="n"/>
      <c r="G67" s="26" t="n"/>
      <c r="H67" s="12">
        <f>IF(A67="","",IF(OR(B67="",C67="",D67="",E67="",F67="",G67=""),"Unvollständig",IF(E67&lt;=D67,"Zeitraum prüfen",IF(C67&lt;=0,"Kapazität prüfen","Plausibel"))))</f>
        <v/>
      </c>
    </row>
    <row r="68">
      <c r="A68" s="17" t="n"/>
      <c r="B68" s="17" t="n"/>
      <c r="C68" s="37" t="n"/>
      <c r="D68" s="34" t="n"/>
      <c r="E68" s="34" t="n"/>
      <c r="F68" s="17" t="n"/>
      <c r="G68" s="26" t="n"/>
      <c r="H68" s="7">
        <f>IF(A68="","",IF(OR(B68="",C68="",D68="",E68="",F68="",G68=""),"Unvollständig",IF(E68&lt;=D68,"Zeitraum prüfen",IF(C68&lt;=0,"Kapazität prüfen","Plausibel"))))</f>
        <v/>
      </c>
    </row>
    <row r="69">
      <c r="A69" s="17" t="n"/>
      <c r="B69" s="17" t="n"/>
      <c r="C69" s="37" t="n"/>
      <c r="D69" s="34" t="n"/>
      <c r="E69" s="34" t="n"/>
      <c r="F69" s="17" t="n"/>
      <c r="G69" s="26" t="n"/>
      <c r="H69" s="12">
        <f>IF(A69="","",IF(OR(B69="",C69="",D69="",E69="",F69="",G69=""),"Unvollständig",IF(E69&lt;=D69,"Zeitraum prüfen",IF(C69&lt;=0,"Kapazität prüfen","Plausibel"))))</f>
        <v/>
      </c>
    </row>
    <row r="70">
      <c r="A70" s="17" t="n"/>
      <c r="B70" s="17" t="n"/>
      <c r="C70" s="37" t="n"/>
      <c r="D70" s="34" t="n"/>
      <c r="E70" s="34" t="n"/>
      <c r="F70" s="17" t="n"/>
      <c r="G70" s="26" t="n"/>
      <c r="H70" s="7">
        <f>IF(A70="","",IF(OR(B70="",C70="",D70="",E70="",F70="",G70=""),"Unvollständig",IF(E70&lt;=D70,"Zeitraum prüfen",IF(C70&lt;=0,"Kapazität prüfen","Plausibel"))))</f>
        <v/>
      </c>
    </row>
    <row r="71">
      <c r="A71" s="17" t="n"/>
      <c r="B71" s="17" t="n"/>
      <c r="C71" s="37" t="n"/>
      <c r="D71" s="34" t="n"/>
      <c r="E71" s="34" t="n"/>
      <c r="F71" s="17" t="n"/>
      <c r="G71" s="26" t="n"/>
      <c r="H71" s="12">
        <f>IF(A71="","",IF(OR(B71="",C71="",D71="",E71="",F71="",G71=""),"Unvollständig",IF(E71&lt;=D71,"Zeitraum prüfen",IF(C71&lt;=0,"Kapazität prüfen","Plausibel"))))</f>
        <v/>
      </c>
    </row>
    <row r="72">
      <c r="A72" s="17" t="n"/>
      <c r="B72" s="17" t="n"/>
      <c r="C72" s="37" t="n"/>
      <c r="D72" s="34" t="n"/>
      <c r="E72" s="34" t="n"/>
      <c r="F72" s="17" t="n"/>
      <c r="G72" s="26" t="n"/>
      <c r="H72" s="7">
        <f>IF(A72="","",IF(OR(B72="",C72="",D72="",E72="",F72="",G72=""),"Unvollständig",IF(E72&lt;=D72,"Zeitraum prüfen",IF(C72&lt;=0,"Kapazität prüfen","Plausibel"))))</f>
        <v/>
      </c>
    </row>
    <row r="73">
      <c r="A73" s="17" t="n"/>
      <c r="B73" s="17" t="n"/>
      <c r="C73" s="37" t="n"/>
      <c r="D73" s="34" t="n"/>
      <c r="E73" s="34" t="n"/>
      <c r="F73" s="17" t="n"/>
      <c r="G73" s="26" t="n"/>
      <c r="H73" s="12">
        <f>IF(A73="","",IF(OR(B73="",C73="",D73="",E73="",F73="",G73=""),"Unvollständig",IF(E73&lt;=D73,"Zeitraum prüfen",IF(C73&lt;=0,"Kapazität prüfen","Plausibel"))))</f>
        <v/>
      </c>
    </row>
    <row r="74">
      <c r="A74" s="17" t="n"/>
      <c r="B74" s="17" t="n"/>
      <c r="C74" s="37" t="n"/>
      <c r="D74" s="34" t="n"/>
      <c r="E74" s="34" t="n"/>
      <c r="F74" s="17" t="n"/>
      <c r="G74" s="26" t="n"/>
      <c r="H74" s="7">
        <f>IF(A74="","",IF(OR(B74="",C74="",D74="",E74="",F74="",G74=""),"Unvollständig",IF(E74&lt;=D74,"Zeitraum prüfen",IF(C74&lt;=0,"Kapazität prüfen","Plausibel"))))</f>
        <v/>
      </c>
    </row>
    <row r="75">
      <c r="A75" s="17" t="n"/>
      <c r="B75" s="17" t="n"/>
      <c r="C75" s="37" t="n"/>
      <c r="D75" s="34" t="n"/>
      <c r="E75" s="34" t="n"/>
      <c r="F75" s="17" t="n"/>
      <c r="G75" s="26" t="n"/>
      <c r="H75" s="12">
        <f>IF(A75="","",IF(OR(B75="",C75="",D75="",E75="",F75="",G75=""),"Unvollständig",IF(E75&lt;=D75,"Zeitraum prüfen",IF(C75&lt;=0,"Kapazität prüfen","Plausibel"))))</f>
        <v/>
      </c>
    </row>
    <row r="76">
      <c r="A76" s="17" t="n"/>
      <c r="B76" s="17" t="n"/>
      <c r="C76" s="37" t="n"/>
      <c r="D76" s="34" t="n"/>
      <c r="E76" s="34" t="n"/>
      <c r="F76" s="17" t="n"/>
      <c r="G76" s="26" t="n"/>
      <c r="H76" s="7">
        <f>IF(A76="","",IF(OR(B76="",C76="",D76="",E76="",F76="",G76=""),"Unvollständig",IF(E76&lt;=D76,"Zeitraum prüfen",IF(C76&lt;=0,"Kapazität prüfen","Plausibel"))))</f>
        <v/>
      </c>
    </row>
    <row r="77">
      <c r="A77" s="17" t="n"/>
      <c r="B77" s="17" t="n"/>
      <c r="C77" s="37" t="n"/>
      <c r="D77" s="34" t="n"/>
      <c r="E77" s="34" t="n"/>
      <c r="F77" s="17" t="n"/>
      <c r="G77" s="26" t="n"/>
      <c r="H77" s="12">
        <f>IF(A77="","",IF(OR(B77="",C77="",D77="",E77="",F77="",G77=""),"Unvollständig",IF(E77&lt;=D77,"Zeitraum prüfen",IF(C77&lt;=0,"Kapazität prüfen","Plausibel"))))</f>
        <v/>
      </c>
    </row>
    <row r="78">
      <c r="A78" s="17" t="n"/>
      <c r="B78" s="17" t="n"/>
      <c r="C78" s="37" t="n"/>
      <c r="D78" s="34" t="n"/>
      <c r="E78" s="34" t="n"/>
      <c r="F78" s="17" t="n"/>
      <c r="G78" s="26" t="n"/>
      <c r="H78" s="7">
        <f>IF(A78="","",IF(OR(B78="",C78="",D78="",E78="",F78="",G78=""),"Unvollständig",IF(E78&lt;=D78,"Zeitraum prüfen",IF(C78&lt;=0,"Kapazität prüfen","Plausibel"))))</f>
        <v/>
      </c>
    </row>
    <row r="79">
      <c r="A79" s="17" t="n"/>
      <c r="B79" s="17" t="n"/>
      <c r="C79" s="37" t="n"/>
      <c r="D79" s="34" t="n"/>
      <c r="E79" s="34" t="n"/>
      <c r="F79" s="17" t="n"/>
      <c r="G79" s="26" t="n"/>
      <c r="H79" s="12">
        <f>IF(A79="","",IF(OR(B79="",C79="",D79="",E79="",F79="",G79=""),"Unvollständig",IF(E79&lt;=D79,"Zeitraum prüfen",IF(C79&lt;=0,"Kapazität prüfen","Plausibel"))))</f>
        <v/>
      </c>
    </row>
    <row r="80">
      <c r="A80" s="17" t="n"/>
      <c r="B80" s="17" t="n"/>
      <c r="C80" s="37" t="n"/>
      <c r="D80" s="34" t="n"/>
      <c r="E80" s="34" t="n"/>
      <c r="F80" s="17" t="n"/>
      <c r="G80" s="26" t="n"/>
      <c r="H80" s="7">
        <f>IF(A80="","",IF(OR(B80="",C80="",D80="",E80="",F80="",G80=""),"Unvollständig",IF(E80&lt;=D80,"Zeitraum prüfen",IF(C80&lt;=0,"Kapazität prüfen","Plausibel"))))</f>
        <v/>
      </c>
    </row>
    <row r="81">
      <c r="A81" s="17" t="n"/>
      <c r="B81" s="17" t="n"/>
      <c r="C81" s="37" t="n"/>
      <c r="D81" s="34" t="n"/>
      <c r="E81" s="34" t="n"/>
      <c r="F81" s="17" t="n"/>
      <c r="G81" s="26" t="n"/>
      <c r="H81" s="12">
        <f>IF(A81="","",IF(OR(B81="",C81="",D81="",E81="",F81="",G81=""),"Unvollständig",IF(E81&lt;=D81,"Zeitraum prüfen",IF(C81&lt;=0,"Kapazität prüfen","Plausibel"))))</f>
        <v/>
      </c>
    </row>
    <row r="82">
      <c r="A82" s="17" t="n"/>
      <c r="B82" s="17" t="n"/>
      <c r="C82" s="37" t="n"/>
      <c r="D82" s="34" t="n"/>
      <c r="E82" s="34" t="n"/>
      <c r="F82" s="17" t="n"/>
      <c r="G82" s="26" t="n"/>
      <c r="H82" s="7">
        <f>IF(A82="","",IF(OR(B82="",C82="",D82="",E82="",F82="",G82=""),"Unvollständig",IF(E82&lt;=D82,"Zeitraum prüfen",IF(C82&lt;=0,"Kapazität prüfen","Plausibel"))))</f>
        <v/>
      </c>
    </row>
    <row r="83">
      <c r="A83" s="17" t="n"/>
      <c r="B83" s="17" t="n"/>
      <c r="C83" s="37" t="n"/>
      <c r="D83" s="34" t="n"/>
      <c r="E83" s="34" t="n"/>
      <c r="F83" s="17" t="n"/>
      <c r="G83" s="26" t="n"/>
      <c r="H83" s="12">
        <f>IF(A83="","",IF(OR(B83="",C83="",D83="",E83="",F83="",G83=""),"Unvollständig",IF(E83&lt;=D83,"Zeitraum prüfen",IF(C83&lt;=0,"Kapazität prüfen","Plausibel"))))</f>
        <v/>
      </c>
    </row>
    <row r="84">
      <c r="A84" s="17" t="n"/>
      <c r="B84" s="17" t="n"/>
      <c r="C84" s="37" t="n"/>
      <c r="D84" s="34" t="n"/>
      <c r="E84" s="34" t="n"/>
      <c r="F84" s="17" t="n"/>
      <c r="G84" s="26" t="n"/>
      <c r="H84" s="7">
        <f>IF(A84="","",IF(OR(B84="",C84="",D84="",E84="",F84="",G84=""),"Unvollständig",IF(E84&lt;=D84,"Zeitraum prüfen",IF(C84&lt;=0,"Kapazität prüfen","Plausibel"))))</f>
        <v/>
      </c>
    </row>
    <row r="85">
      <c r="A85" s="17" t="n"/>
      <c r="B85" s="17" t="n"/>
      <c r="C85" s="37" t="n"/>
      <c r="D85" s="34" t="n"/>
      <c r="E85" s="34" t="n"/>
      <c r="F85" s="17" t="n"/>
      <c r="G85" s="26" t="n"/>
      <c r="H85" s="12">
        <f>IF(A85="","",IF(OR(B85="",C85="",D85="",E85="",F85="",G85=""),"Unvollständig",IF(E85&lt;=D85,"Zeitraum prüfen",IF(C85&lt;=0,"Kapazität prüfen","Plausibel"))))</f>
        <v/>
      </c>
    </row>
    <row r="86">
      <c r="A86" s="17" t="n"/>
      <c r="B86" s="17" t="n"/>
      <c r="C86" s="37" t="n"/>
      <c r="D86" s="34" t="n"/>
      <c r="E86" s="34" t="n"/>
      <c r="F86" s="17" t="n"/>
      <c r="G86" s="26" t="n"/>
      <c r="H86" s="7">
        <f>IF(A86="","",IF(OR(B86="",C86="",D86="",E86="",F86="",G86=""),"Unvollständig",IF(E86&lt;=D86,"Zeitraum prüfen",IF(C86&lt;=0,"Kapazität prüfen","Plausibel"))))</f>
        <v/>
      </c>
    </row>
    <row r="87">
      <c r="A87" s="17" t="n"/>
      <c r="B87" s="17" t="n"/>
      <c r="C87" s="37" t="n"/>
      <c r="D87" s="34" t="n"/>
      <c r="E87" s="34" t="n"/>
      <c r="F87" s="17" t="n"/>
      <c r="G87" s="26" t="n"/>
      <c r="H87" s="12">
        <f>IF(A87="","",IF(OR(B87="",C87="",D87="",E87="",F87="",G87=""),"Unvollständig",IF(E87&lt;=D87,"Zeitraum prüfen",IF(C87&lt;=0,"Kapazität prüfen","Plausibel"))))</f>
        <v/>
      </c>
    </row>
    <row r="88">
      <c r="A88" s="17" t="n"/>
      <c r="B88" s="17" t="n"/>
      <c r="C88" s="37" t="n"/>
      <c r="D88" s="34" t="n"/>
      <c r="E88" s="34" t="n"/>
      <c r="F88" s="17" t="n"/>
      <c r="G88" s="26" t="n"/>
      <c r="H88" s="7">
        <f>IF(A88="","",IF(OR(B88="",C88="",D88="",E88="",F88="",G88=""),"Unvollständig",IF(E88&lt;=D88,"Zeitraum prüfen",IF(C88&lt;=0,"Kapazität prüfen","Plausibel"))))</f>
        <v/>
      </c>
    </row>
    <row r="89">
      <c r="A89" s="17" t="n"/>
      <c r="B89" s="17" t="n"/>
      <c r="C89" s="37" t="n"/>
      <c r="D89" s="34" t="n"/>
      <c r="E89" s="34" t="n"/>
      <c r="F89" s="17" t="n"/>
      <c r="G89" s="26" t="n"/>
      <c r="H89" s="12">
        <f>IF(A89="","",IF(OR(B89="",C89="",D89="",E89="",F89="",G89=""),"Unvollständig",IF(E89&lt;=D89,"Zeitraum prüfen",IF(C89&lt;=0,"Kapazität prüfen","Plausibel"))))</f>
        <v/>
      </c>
    </row>
    <row r="90">
      <c r="A90" s="17" t="n"/>
      <c r="B90" s="17" t="n"/>
      <c r="C90" s="37" t="n"/>
      <c r="D90" s="34" t="n"/>
      <c r="E90" s="34" t="n"/>
      <c r="F90" s="17" t="n"/>
      <c r="G90" s="26" t="n"/>
      <c r="H90" s="7">
        <f>IF(A90="","",IF(OR(B90="",C90="",D90="",E90="",F90="",G90=""),"Unvollständig",IF(E90&lt;=D90,"Zeitraum prüfen",IF(C90&lt;=0,"Kapazität prüfen","Plausibel"))))</f>
        <v/>
      </c>
    </row>
    <row r="91">
      <c r="A91" s="17" t="n"/>
      <c r="B91" s="17" t="n"/>
      <c r="C91" s="37" t="n"/>
      <c r="D91" s="34" t="n"/>
      <c r="E91" s="34" t="n"/>
      <c r="F91" s="17" t="n"/>
      <c r="G91" s="26" t="n"/>
      <c r="H91" s="12">
        <f>IF(A91="","",IF(OR(B91="",C91="",D91="",E91="",F91="",G91=""),"Unvollständig",IF(E91&lt;=D91,"Zeitraum prüfen",IF(C91&lt;=0,"Kapazität prüfen","Plausibel"))))</f>
        <v/>
      </c>
    </row>
    <row r="92">
      <c r="A92" s="17" t="n"/>
      <c r="B92" s="17" t="n"/>
      <c r="C92" s="37" t="n"/>
      <c r="D92" s="34" t="n"/>
      <c r="E92" s="34" t="n"/>
      <c r="F92" s="17" t="n"/>
      <c r="G92" s="26" t="n"/>
      <c r="H92" s="7">
        <f>IF(A92="","",IF(OR(B92="",C92="",D92="",E92="",F92="",G92=""),"Unvollständig",IF(E92&lt;=D92,"Zeitraum prüfen",IF(C92&lt;=0,"Kapazität prüfen","Plausibel"))))</f>
        <v/>
      </c>
    </row>
    <row r="93">
      <c r="A93" s="17" t="n"/>
      <c r="B93" s="17" t="n"/>
      <c r="C93" s="37" t="n"/>
      <c r="D93" s="34" t="n"/>
      <c r="E93" s="34" t="n"/>
      <c r="F93" s="17" t="n"/>
      <c r="G93" s="26" t="n"/>
      <c r="H93" s="12">
        <f>IF(A93="","",IF(OR(B93="",C93="",D93="",E93="",F93="",G93=""),"Unvollständig",IF(E93&lt;=D93,"Zeitraum prüfen",IF(C93&lt;=0,"Kapazität prüfen","Plausibel"))))</f>
        <v/>
      </c>
    </row>
    <row r="94">
      <c r="A94" s="17" t="n"/>
      <c r="B94" s="17" t="n"/>
      <c r="C94" s="37" t="n"/>
      <c r="D94" s="34" t="n"/>
      <c r="E94" s="34" t="n"/>
      <c r="F94" s="17" t="n"/>
      <c r="G94" s="26" t="n"/>
      <c r="H94" s="7">
        <f>IF(A94="","",IF(OR(B94="",C94="",D94="",E94="",F94="",G94=""),"Unvollständig",IF(E94&lt;=D94,"Zeitraum prüfen",IF(C94&lt;=0,"Kapazität prüfen","Plausibel"))))</f>
        <v/>
      </c>
    </row>
    <row r="95">
      <c r="A95" s="17" t="n"/>
      <c r="B95" s="17" t="n"/>
      <c r="C95" s="37" t="n"/>
      <c r="D95" s="34" t="n"/>
      <c r="E95" s="34" t="n"/>
      <c r="F95" s="17" t="n"/>
      <c r="G95" s="26" t="n"/>
      <c r="H95" s="12">
        <f>IF(A95="","",IF(OR(B95="",C95="",D95="",E95="",F95="",G95=""),"Unvollständig",IF(E95&lt;=D95,"Zeitraum prüfen",IF(C95&lt;=0,"Kapazität prüfen","Plausibel"))))</f>
        <v/>
      </c>
    </row>
    <row r="96">
      <c r="A96" s="17" t="n"/>
      <c r="B96" s="17" t="n"/>
      <c r="C96" s="37" t="n"/>
      <c r="D96" s="34" t="n"/>
      <c r="E96" s="34" t="n"/>
      <c r="F96" s="17" t="n"/>
      <c r="G96" s="26" t="n"/>
      <c r="H96" s="7">
        <f>IF(A96="","",IF(OR(B96="",C96="",D96="",E96="",F96="",G96=""),"Unvollständig",IF(E96&lt;=D96,"Zeitraum prüfen",IF(C96&lt;=0,"Kapazität prüfen","Plausibel"))))</f>
        <v/>
      </c>
    </row>
    <row r="97">
      <c r="A97" s="17" t="n"/>
      <c r="B97" s="17" t="n"/>
      <c r="C97" s="37" t="n"/>
      <c r="D97" s="34" t="n"/>
      <c r="E97" s="34" t="n"/>
      <c r="F97" s="17" t="n"/>
      <c r="G97" s="26" t="n"/>
      <c r="H97" s="12">
        <f>IF(A97="","",IF(OR(B97="",C97="",D97="",E97="",F97="",G97=""),"Unvollständig",IF(E97&lt;=D97,"Zeitraum prüfen",IF(C97&lt;=0,"Kapazität prüfen","Plausibel"))))</f>
        <v/>
      </c>
    </row>
    <row r="98">
      <c r="A98" s="17" t="n"/>
      <c r="B98" s="17" t="n"/>
      <c r="C98" s="37" t="n"/>
      <c r="D98" s="34" t="n"/>
      <c r="E98" s="34" t="n"/>
      <c r="F98" s="17" t="n"/>
      <c r="G98" s="26" t="n"/>
      <c r="H98" s="7">
        <f>IF(A98="","",IF(OR(B98="",C98="",D98="",E98="",F98="",G98=""),"Unvollständig",IF(E98&lt;=D98,"Zeitraum prüfen",IF(C98&lt;=0,"Kapazität prüfen","Plausibel"))))</f>
        <v/>
      </c>
    </row>
    <row r="99">
      <c r="A99" s="17" t="n"/>
      <c r="B99" s="17" t="n"/>
      <c r="C99" s="37" t="n"/>
      <c r="D99" s="34" t="n"/>
      <c r="E99" s="34" t="n"/>
      <c r="F99" s="17" t="n"/>
      <c r="G99" s="26" t="n"/>
      <c r="H99" s="12">
        <f>IF(A99="","",IF(OR(B99="",C99="",D99="",E99="",F99="",G99=""),"Unvollständig",IF(E99&lt;=D99,"Zeitraum prüfen",IF(C99&lt;=0,"Kapazität prüfen","Plausibel"))))</f>
        <v/>
      </c>
    </row>
    <row r="100">
      <c r="A100" s="17" t="n"/>
      <c r="B100" s="17" t="n"/>
      <c r="C100" s="37" t="n"/>
      <c r="D100" s="34" t="n"/>
      <c r="E100" s="34" t="n"/>
      <c r="F100" s="17" t="n"/>
      <c r="G100" s="26" t="n"/>
      <c r="H100" s="7">
        <f>IF(A100="","",IF(OR(B100="",C100="",D100="",E100="",F100="",G100=""),"Unvollständig",IF(E100&lt;=D100,"Zeitraum prüfen",IF(C100&lt;=0,"Kapazität prüfen","Plausibel"))))</f>
        <v/>
      </c>
    </row>
    <row r="101">
      <c r="A101" s="17" t="n"/>
      <c r="B101" s="17" t="n"/>
      <c r="C101" s="37" t="n"/>
      <c r="D101" s="34" t="n"/>
      <c r="E101" s="34" t="n"/>
      <c r="F101" s="17" t="n"/>
      <c r="G101" s="26" t="n"/>
      <c r="H101" s="12">
        <f>IF(A101="","",IF(OR(B101="",C101="",D101="",E101="",F101="",G101=""),"Unvollständig",IF(E101&lt;=D101,"Zeitraum prüfen",IF(C101&lt;=0,"Kapazität prüfen","Plausibel"))))</f>
        <v/>
      </c>
    </row>
    <row r="102">
      <c r="A102" s="17" t="n"/>
      <c r="B102" s="17" t="n"/>
      <c r="C102" s="37" t="n"/>
      <c r="D102" s="34" t="n"/>
      <c r="E102" s="34" t="n"/>
      <c r="F102" s="17" t="n"/>
      <c r="G102" s="26" t="n"/>
      <c r="H102" s="7">
        <f>IF(A102="","",IF(OR(B102="",C102="",D102="",E102="",F102="",G102=""),"Unvollständig",IF(E102&lt;=D102,"Zeitraum prüfen",IF(C102&lt;=0,"Kapazität prüfen","Plausibel"))))</f>
        <v/>
      </c>
    </row>
    <row r="103">
      <c r="A103" s="17" t="n"/>
      <c r="B103" s="17" t="n"/>
      <c r="C103" s="37" t="n"/>
      <c r="D103" s="34" t="n"/>
      <c r="E103" s="34" t="n"/>
      <c r="F103" s="17" t="n"/>
      <c r="G103" s="26" t="n"/>
      <c r="H103" s="12">
        <f>IF(A103="","",IF(OR(B103="",C103="",D103="",E103="",F103="",G103=""),"Unvollständig",IF(E103&lt;=D103,"Zeitraum prüfen",IF(C103&lt;=0,"Kapazität prüfen","Plausibel"))))</f>
        <v/>
      </c>
    </row>
    <row r="104">
      <c r="A104" s="17" t="n"/>
      <c r="B104" s="17" t="n"/>
      <c r="C104" s="37" t="n"/>
      <c r="D104" s="34" t="n"/>
      <c r="E104" s="34" t="n"/>
      <c r="F104" s="17" t="n"/>
      <c r="G104" s="26" t="n"/>
      <c r="H104" s="7">
        <f>IF(A104="","",IF(OR(B104="",C104="",D104="",E104="",F104="",G104=""),"Unvollständig",IF(E104&lt;=D104,"Zeitraum prüfen",IF(C104&lt;=0,"Kapazität prüfen","Plausibel"))))</f>
        <v/>
      </c>
    </row>
    <row r="105">
      <c r="A105" s="17" t="n"/>
      <c r="B105" s="17" t="n"/>
      <c r="C105" s="37" t="n"/>
      <c r="D105" s="34" t="n"/>
      <c r="E105" s="34" t="n"/>
      <c r="F105" s="17" t="n"/>
      <c r="G105" s="26" t="n"/>
      <c r="H105" s="12">
        <f>IF(A105="","",IF(OR(B105="",C105="",D105="",E105="",F105="",G105=""),"Unvollständig",IF(E105&lt;=D105,"Zeitraum prüfen",IF(C105&lt;=0,"Kapazität prüfen","Plausibel"))))</f>
        <v/>
      </c>
    </row>
  </sheetData>
  <autoFilter ref="A5:H105"/>
  <mergeCells count="1">
    <mergeCell ref="A1:H1"/>
  </mergeCells>
  <conditionalFormatting sqref="A6:A105">
    <cfRule type="expression" priority="1" dxfId="0">
      <formula>AND($A6&lt;&gt;"",COUNTIF($A$6:$A$105,$A6)&gt;1)</formula>
    </cfRule>
  </conditionalFormatting>
  <conditionalFormatting sqref="H6:H105">
    <cfRule type="expression" priority="2" dxfId="0">
      <formula>AND($H6&lt;&gt;"",$H6&lt;&gt;"Plausibel")</formula>
    </cfRule>
    <cfRule type="expression" priority="3" dxfId="1">
      <formula>$H6="Plausibel"</formula>
    </cfRule>
  </conditionalFormatting>
  <dataValidations count="4">
    <dataValidation sqref="C6:C105" showDropDown="0" showInputMessage="1" showErrorMessage="1" allowBlank="0" errorTitle="Kapazität prüfen" error="Der vorbereitete Plausibilitätsbereich beträgt 0,10 bis 24,00 Stunden je Tag." promptTitle="Tageskapazität" prompt="Veränderbare Planungsannahme in Stunden je Tag." type="decimal" errorStyle="warning" operator="between">
      <formula1>0.1</formula1>
      <formula2>24</formula2>
    </dataValidation>
    <dataValidation sqref="D6:E105" showDropDown="0" showInputMessage="1" showErrorMessage="1" allowBlank="0" errorTitle="Verfügbarkeit prüfen" error="Das Datum liegt außerhalb des vorbereiteten Plausibilitätsbereichs." promptTitle="Planungsverfügbarkeit" prompt="Datum und Uhrzeit als veränderbare Planungsannahme eingeben." type="date" errorStyle="warning" operator="between">
      <formula1>DATE(2025,9,9)</formula1>
      <formula2>DATE(2028,9,8)</formula2>
    </dataValidation>
    <dataValidation sqref="F6:F105" showDropDown="0" showInputMessage="1" showErrorMessage="1" allowBlank="0" errorTitle="Rolle prüfen" error="Bitte eine vorbereitete Verantwortungsrolle wählen." promptTitle="Verantwortungsrolle" prompt="Es werden ausschließlich Rollen, keine Personennamen, verwendet." type="list" errorStyle="warning">
      <formula1>"Planung Blech,Planung Zerspanung,Planung Montage,Planung Prüfung"</formula1>
    </dataValidation>
    <dataValidation sqref="G6:G105" showDropDown="0" showInputMessage="1" showErrorMessage="1" allowBlank="0" errorTitle="Aktivstatus prüfen" error="Zulässige Auswahlwerte sind Ja und Nein." promptTitle="Aktiv" prompt="Kennzeichnet nur die planerische Nutzung." type="list" errorStyle="warning">
      <formula1>"Ja,Nein"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"/>
  <sheetViews>
    <sheetView showGridLines="0" zoomScale="85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44" customWidth="1" min="2" max="2"/>
    <col width="32" customWidth="1" min="3" max="3"/>
    <col width="42" customWidth="1" min="4" max="4"/>
    <col width="48" customWidth="1" min="5" max="5"/>
  </cols>
  <sheetData>
    <row r="1" ht="28" customHeight="1">
      <c r="A1" s="1" t="inlineStr">
        <is>
          <t>Anweisungen, Felder und Kontrollen</t>
        </is>
      </c>
    </row>
    <row r="2" ht="42" customHeight="1">
      <c r="A2" s="2" t="inlineStr">
        <is>
          <t>Zweck</t>
        </is>
      </c>
      <c r="B2" s="3" t="inlineStr">
        <is>
          <t>Dokumentation der Eingaben, Einheiten, Pflichtfelder, Leerwertlogik, Formeln und manuellen Kontrollen.</t>
        </is>
      </c>
    </row>
    <row r="3" ht="42" customHeight="1">
      <c r="A3" s="2" t="inlineStr">
        <is>
          <t>Datenquelle</t>
        </is>
      </c>
      <c r="B3" s="3" t="inlineStr">
        <is>
          <t>Struktur und Formeln dieser Arbeitsmappe sowie die fiktiven Beispiele.</t>
        </is>
      </c>
    </row>
    <row r="4" ht="42" customHeight="1">
      <c r="A4" s="2" t="inlineStr">
        <is>
          <t>Sichtbares Ergebnis</t>
        </is>
      </c>
      <c r="B4" s="3" t="inlineStr">
        <is>
          <t>Nachvollziehbare Nutzung ohne behauptete Automatisierung, Konformität oder Freigabe.</t>
        </is>
      </c>
    </row>
    <row r="5"/>
    <row r="6">
      <c r="A6" s="4" t="inlineStr">
        <is>
          <t>Blatt / Feld</t>
        </is>
      </c>
      <c r="B6" s="4" t="inlineStr">
        <is>
          <t>Datentyp und Einheit</t>
        </is>
      </c>
      <c r="C6" s="4" t="inlineStr">
        <is>
          <t>Pflicht</t>
        </is>
      </c>
      <c r="D6" s="4" t="inlineStr">
        <is>
          <t>Verhalten bei fehlendem Wert</t>
        </is>
      </c>
      <c r="E6" s="4" t="inlineStr">
        <is>
          <t>Pflege oder Berechnung</t>
        </is>
      </c>
    </row>
    <row r="7" ht="48" customHeight="1">
      <c r="A7" s="13" t="inlineStr">
        <is>
          <t>Feinplanung / Plan-ID</t>
        </is>
      </c>
      <c r="B7" s="13" t="inlineStr">
        <is>
          <t>Text</t>
        </is>
      </c>
      <c r="C7" s="13" t="inlineStr">
        <is>
          <t>Ja</t>
        </is>
      </c>
      <c r="D7" s="13" t="inlineStr">
        <is>
          <t>Zeile wird in Kennzahlen nicht gezählt.</t>
        </is>
      </c>
      <c r="E7" s="13" t="inlineStr">
        <is>
          <t>Manuelle eindeutige Kennung; Duplikate werden markiert.</t>
        </is>
      </c>
    </row>
    <row r="8" ht="48" customHeight="1">
      <c r="A8" s="27" t="inlineStr">
        <is>
          <t>Feinplanung / Fertigungsauftrag</t>
        </is>
      </c>
      <c r="B8" s="27" t="inlineStr">
        <is>
          <t>Text</t>
        </is>
      </c>
      <c r="C8" s="27" t="inlineStr">
        <is>
          <t>Ja</t>
        </is>
      </c>
      <c r="D8" s="27" t="inlineStr">
        <is>
          <t>Zuordnung fehlt; Berechnungen können dennoch leer bleiben.</t>
        </is>
      </c>
      <c r="E8" s="27" t="inlineStr">
        <is>
          <t>Manuelle fiktive Auftragskennung.</t>
        </is>
      </c>
    </row>
    <row r="9" ht="48" customHeight="1">
      <c r="A9" s="13" t="inlineStr">
        <is>
          <t>Feinplanung / Arbeitsgang</t>
        </is>
      </c>
      <c r="B9" s="13" t="inlineStr">
        <is>
          <t>Ganzzahl</t>
        </is>
      </c>
      <c r="C9" s="13" t="inlineStr">
        <is>
          <t>Ja</t>
        </is>
      </c>
      <c r="D9" s="13" t="inlineStr">
        <is>
          <t>Arbeitsgang ist nicht eindeutig zuordenbar.</t>
        </is>
      </c>
      <c r="E9" s="13" t="inlineStr">
        <is>
          <t>Manuelle Nummer; doppelte Kombination mit Auftrag wird markiert.</t>
        </is>
      </c>
    </row>
    <row r="10" ht="48" customHeight="1">
      <c r="A10" s="27" t="inlineStr">
        <is>
          <t>Feinplanung / Artikel</t>
        </is>
      </c>
      <c r="B10" s="27" t="inlineStr">
        <is>
          <t>Text</t>
        </is>
      </c>
      <c r="C10" s="27" t="inlineStr">
        <is>
          <t>Ja</t>
        </is>
      </c>
      <c r="D10" s="27" t="inlineStr">
        <is>
          <t>Keine Artikelanzeige; keine Arithmetik auf dem Textfeld.</t>
        </is>
      </c>
      <c r="E10" s="27" t="inlineStr">
        <is>
          <t>Manuelle fiktive Artikelbezeichnung.</t>
        </is>
      </c>
    </row>
    <row r="11" ht="48" customHeight="1">
      <c r="A11" s="13" t="inlineStr">
        <is>
          <t>Feinplanung / Ressource</t>
        </is>
      </c>
      <c r="B11" s="13" t="inlineStr">
        <is>
          <t>Auswahlliste</t>
        </is>
      </c>
      <c r="C11" s="13" t="inlineStr">
        <is>
          <t>Ja</t>
        </is>
      </c>
      <c r="D11" s="13" t="inlineStr">
        <is>
          <t>Rolle und Planungshinweis bleiben leer.</t>
        </is>
      </c>
      <c r="E11" s="13" t="inlineStr">
        <is>
          <t>Manuelle Auswahl R-101 bis R-105.</t>
        </is>
      </c>
    </row>
    <row r="12" ht="48" customHeight="1">
      <c r="A12" s="27" t="inlineStr">
        <is>
          <t>Feinplanung / Verantwortungsrolle</t>
        </is>
      </c>
      <c r="B12" s="27" t="inlineStr">
        <is>
          <t>Formeltext</t>
        </is>
      </c>
      <c r="C12" s="27" t="inlineStr">
        <is>
          <t>Automatisch</t>
        </is>
      </c>
      <c r="D12" s="27" t="inlineStr">
        <is>
          <t>Leer bei fehlender Ressource.</t>
        </is>
      </c>
      <c r="E12" s="27" t="inlineStr">
        <is>
          <t>VLOOKUP aus Ressourcen; Suchfehler wird als Ressource prüfen angezeigt.</t>
        </is>
      </c>
    </row>
    <row r="13" ht="48" customHeight="1">
      <c r="A13" s="13" t="inlineStr">
        <is>
          <t>Feinplanung / Priorität</t>
        </is>
      </c>
      <c r="B13" s="13" t="inlineStr">
        <is>
          <t>Auswahlliste</t>
        </is>
      </c>
      <c r="C13" s="13" t="inlineStr">
        <is>
          <t>Ja</t>
        </is>
      </c>
      <c r="D13" s="13" t="inlineStr">
        <is>
          <t>Keine automatische Sortierung oder Entscheidung.</t>
        </is>
      </c>
      <c r="E13" s="13" t="inlineStr">
        <is>
          <t>Hoch, Mittel oder Niedrig.</t>
        </is>
      </c>
    </row>
    <row r="14" ht="48" customHeight="1">
      <c r="A14" s="27" t="inlineStr">
        <is>
          <t>Feinplanung / Status</t>
        </is>
      </c>
      <c r="B14" s="27" t="inlineStr">
        <is>
          <t>Auswahlliste</t>
        </is>
      </c>
      <c r="C14" s="27" t="inlineStr">
        <is>
          <t>Ja</t>
        </is>
      </c>
      <c r="D14" s="27" t="inlineStr">
        <is>
          <t>Kein dokumentierter Bearbeitungsstand.</t>
        </is>
      </c>
      <c r="E14" s="27" t="inlineStr">
        <is>
          <t>Reiner Planungsstatus ohne automatische Freigabe.</t>
        </is>
      </c>
    </row>
    <row r="15" ht="48" customHeight="1">
      <c r="A15" s="13" t="inlineStr">
        <is>
          <t>Feinplanung / Menge</t>
        </is>
      </c>
      <c r="B15" s="13" t="inlineStr">
        <is>
          <t>Ganzzahl, Stück</t>
        </is>
      </c>
      <c r="C15" s="13" t="inlineStr">
        <is>
          <t>Ja</t>
        </is>
      </c>
      <c r="D15" s="13" t="inlineStr">
        <is>
          <t>Planende und Bedarf bleiben leer.</t>
        </is>
      </c>
      <c r="E15" s="13" t="inlineStr">
        <is>
          <t>Plausibilitätswarnung bei Werten außerhalb 1 bis 100.000.</t>
        </is>
      </c>
    </row>
    <row r="16" ht="48" customHeight="1">
      <c r="A16" s="27" t="inlineStr">
        <is>
          <t>Feinplanung / Rüstzeit</t>
        </is>
      </c>
      <c r="B16" s="27" t="inlineStr">
        <is>
          <t>Ganzzahl, Minuten</t>
        </is>
      </c>
      <c r="C16" s="27" t="inlineStr">
        <is>
          <t>Ja</t>
        </is>
      </c>
      <c r="D16" s="27" t="inlineStr">
        <is>
          <t>Planende und Bedarf bleiben leer.</t>
        </is>
      </c>
      <c r="E16" s="27" t="inlineStr">
        <is>
          <t>Veränderbare Zeitannahme, 0 bis 1.440 Minuten.</t>
        </is>
      </c>
    </row>
    <row r="17" ht="48" customHeight="1">
      <c r="A17" s="13" t="inlineStr">
        <is>
          <t>Feinplanung / Laufzeit</t>
        </is>
      </c>
      <c r="B17" s="13" t="inlineStr">
        <is>
          <t>Dezimalzahl, Minuten/Stück</t>
        </is>
      </c>
      <c r="C17" s="13" t="inlineStr">
        <is>
          <t>Ja</t>
        </is>
      </c>
      <c r="D17" s="13" t="inlineStr">
        <is>
          <t>Planende und Bedarf bleiben leer.</t>
        </is>
      </c>
      <c r="E17" s="13" t="inlineStr">
        <is>
          <t>Veränderbare Zeitannahme, 0,01 bis 1.440 Minuten.</t>
        </is>
      </c>
    </row>
    <row r="18" ht="48" customHeight="1">
      <c r="A18" s="27" t="inlineStr">
        <is>
          <t>Feinplanung / Planstart</t>
        </is>
      </c>
      <c r="B18" s="27" t="inlineStr">
        <is>
          <t>Datum und Uhrzeit</t>
        </is>
      </c>
      <c r="C18" s="27" t="inlineStr">
        <is>
          <t>Ja</t>
        </is>
      </c>
      <c r="D18" s="27" t="inlineStr">
        <is>
          <t>Planende, Tageslast und Hinweis bleiben leer.</t>
        </is>
      </c>
      <c r="E18" s="27" t="inlineStr">
        <is>
          <t>Manueller Beginn im Format TT.MM.JJJJ hh:mm.</t>
        </is>
      </c>
    </row>
    <row r="19" ht="48" customHeight="1">
      <c r="A19" s="13" t="inlineStr">
        <is>
          <t>Feinplanung / Planende</t>
        </is>
      </c>
      <c r="B19" s="13" t="inlineStr">
        <is>
          <t>Datum und Uhrzeit</t>
        </is>
      </c>
      <c r="C19" s="13" t="inlineStr">
        <is>
          <t>Automatisch</t>
        </is>
      </c>
      <c r="D19" s="13" t="inlineStr">
        <is>
          <t>Leer, solange Menge oder Zeiten fehlen.</t>
        </is>
      </c>
      <c r="E19" s="13" t="inlineStr">
        <is>
          <t>Planstart plus Rüst- und Laufzeit.</t>
        </is>
      </c>
    </row>
    <row r="20" ht="48" customHeight="1">
      <c r="A20" s="27" t="inlineStr">
        <is>
          <t>Feinplanung / Solltermin</t>
        </is>
      </c>
      <c r="B20" s="27" t="inlineStr">
        <is>
          <t>Datum und Uhrzeit</t>
        </is>
      </c>
      <c r="C20" s="27" t="inlineStr">
        <is>
          <t>Nein</t>
        </is>
      </c>
      <c r="D20" s="27" t="inlineStr">
        <is>
          <t>Terminlage bleibt leer; Zusammenfassung zählt den Fehlwert.</t>
        </is>
      </c>
      <c r="E20" s="27" t="inlineStr">
        <is>
          <t>Optionaler manueller Zieltermin.</t>
        </is>
      </c>
    </row>
    <row r="21" ht="48" customHeight="1">
      <c r="A21" s="13" t="inlineStr">
        <is>
          <t>Feinplanung / Bedarf</t>
        </is>
      </c>
      <c r="B21" s="13" t="inlineStr">
        <is>
          <t>Dezimalzahl, Stunden</t>
        </is>
      </c>
      <c r="C21" s="13" t="inlineStr">
        <is>
          <t>Automatisch</t>
        </is>
      </c>
      <c r="D21" s="13" t="inlineStr">
        <is>
          <t>Leer, solange Menge oder Zeiten fehlen.</t>
        </is>
      </c>
      <c r="E21" s="13" t="inlineStr">
        <is>
          <t>Rüstzeit plus Menge mal Laufzeit, geteilt durch 60.</t>
        </is>
      </c>
    </row>
    <row r="22" ht="48" customHeight="1">
      <c r="A22" s="27" t="inlineStr">
        <is>
          <t>Feinplanung / Terminlage</t>
        </is>
      </c>
      <c r="B22" s="27" t="inlineStr">
        <is>
          <t>Textformel</t>
        </is>
      </c>
      <c r="C22" s="27" t="inlineStr">
        <is>
          <t>Automatisch</t>
        </is>
      </c>
      <c r="D22" s="27" t="inlineStr">
        <is>
          <t>Leer ohne Planende oder Solltermin.</t>
        </is>
      </c>
      <c r="E22" s="27" t="inlineStr">
        <is>
          <t>Vergleicht Planende und Solltermin.</t>
        </is>
      </c>
    </row>
    <row r="23" ht="48" customHeight="1">
      <c r="A23" s="13" t="inlineStr">
        <is>
          <t>Feinplanung / Tageslast</t>
        </is>
      </c>
      <c r="B23" s="13" t="inlineStr">
        <is>
          <t>Dezimalzahl, Stunden</t>
        </is>
      </c>
      <c r="C23" s="13" t="inlineStr">
        <is>
          <t>Automatisch</t>
        </is>
      </c>
      <c r="D23" s="13" t="inlineStr">
        <is>
          <t>Leer ohne Ressource, Planstart oder Bedarf.</t>
        </is>
      </c>
      <c r="E23" s="13" t="inlineStr">
        <is>
          <t>Summiert den Bedarf nach Ressource und Starttag.</t>
        </is>
      </c>
    </row>
    <row r="24" ht="48" customHeight="1">
      <c r="A24" s="27" t="inlineStr">
        <is>
          <t>Feinplanung / Planungshinweis</t>
        </is>
      </c>
      <c r="B24" s="27" t="inlineStr">
        <is>
          <t>Textformel</t>
        </is>
      </c>
      <c r="C24" s="27" t="inlineStr">
        <is>
          <t>Automatisch</t>
        </is>
      </c>
      <c r="D24" s="27" t="inlineStr">
        <is>
          <t>Leer bei unvollständiger Grundplanung.</t>
        </is>
      </c>
      <c r="E24" s="27" t="inlineStr">
        <is>
          <t>Prüft Aktivstatus, Verfügbarkeit, Überschneidung und Tageskapazität.</t>
        </is>
      </c>
    </row>
    <row r="25" ht="48" customHeight="1">
      <c r="A25" s="13" t="inlineStr">
        <is>
          <t>Ressourcen / Ressourcen-ID</t>
        </is>
      </c>
      <c r="B25" s="13" t="inlineStr">
        <is>
          <t>Text</t>
        </is>
      </c>
      <c r="C25" s="13" t="inlineStr">
        <is>
          <t>Ja</t>
        </is>
      </c>
      <c r="D25" s="13" t="inlineStr">
        <is>
          <t>Ressourcenzeile wird ignoriert.</t>
        </is>
      </c>
      <c r="E25" s="13" t="inlineStr">
        <is>
          <t>Manuelle eindeutige Kennung; Duplikate werden markiert.</t>
        </is>
      </c>
    </row>
    <row r="26" ht="48" customHeight="1">
      <c r="A26" s="27" t="inlineStr">
        <is>
          <t>Ressourcen / Bezeichnung</t>
        </is>
      </c>
      <c r="B26" s="27" t="inlineStr">
        <is>
          <t>Text</t>
        </is>
      </c>
      <c r="C26" s="27" t="inlineStr">
        <is>
          <t>Ja</t>
        </is>
      </c>
      <c r="D26" s="27" t="inlineStr">
        <is>
          <t>Datenprüfung meldet Unvollständig.</t>
        </is>
      </c>
      <c r="E26" s="27" t="inlineStr">
        <is>
          <t>Fiktive sachliche Anlagenbezeichnung.</t>
        </is>
      </c>
    </row>
    <row r="27" ht="48" customHeight="1">
      <c r="A27" s="13" t="inlineStr">
        <is>
          <t>Ressourcen / Kapazität</t>
        </is>
      </c>
      <c r="B27" s="13" t="inlineStr">
        <is>
          <t>Dezimalzahl, Stunden/Tag</t>
        </is>
      </c>
      <c r="C27" s="13" t="inlineStr">
        <is>
          <t>Ja</t>
        </is>
      </c>
      <c r="D27" s="13" t="inlineStr">
        <is>
          <t>Kapazitätsvergleich ist nicht belastbar.</t>
        </is>
      </c>
      <c r="E27" s="13" t="inlineStr">
        <is>
          <t>Veränderbare Planungsannahme, keine garantierte Leistung.</t>
        </is>
      </c>
    </row>
    <row r="28" ht="48" customHeight="1">
      <c r="A28" s="27" t="inlineStr">
        <is>
          <t>Ressourcen / Verfügbar ab</t>
        </is>
      </c>
      <c r="B28" s="27" t="inlineStr">
        <is>
          <t>Datum und Uhrzeit</t>
        </is>
      </c>
      <c r="C28" s="27" t="inlineStr">
        <is>
          <t>Ja</t>
        </is>
      </c>
      <c r="D28" s="27" t="inlineStr">
        <is>
          <t>Datenprüfung meldet Unvollständig.</t>
        </is>
      </c>
      <c r="E28" s="27" t="inlineStr">
        <is>
          <t>Manueller Beginn des Planungsfensters.</t>
        </is>
      </c>
    </row>
    <row r="29" ht="48" customHeight="1">
      <c r="A29" s="13" t="inlineStr">
        <is>
          <t>Ressourcen / Verfügbar bis</t>
        </is>
      </c>
      <c r="B29" s="13" t="inlineStr">
        <is>
          <t>Datum und Uhrzeit</t>
        </is>
      </c>
      <c r="C29" s="13" t="inlineStr">
        <is>
          <t>Ja</t>
        </is>
      </c>
      <c r="D29" s="13" t="inlineStr">
        <is>
          <t>Datenprüfung meldet Unvollständig.</t>
        </is>
      </c>
      <c r="E29" s="13" t="inlineStr">
        <is>
          <t>Manuelles Ende des Planungsfensters.</t>
        </is>
      </c>
    </row>
    <row r="30" ht="48" customHeight="1">
      <c r="A30" s="27" t="inlineStr">
        <is>
          <t>Ressourcen / Verantwortungsrolle</t>
        </is>
      </c>
      <c r="B30" s="27" t="inlineStr">
        <is>
          <t>Auswahlliste</t>
        </is>
      </c>
      <c r="C30" s="27" t="inlineStr">
        <is>
          <t>Ja</t>
        </is>
      </c>
      <c r="D30" s="27" t="inlineStr">
        <is>
          <t>Rolle in Feinplanung fehlt.</t>
        </is>
      </c>
      <c r="E30" s="27" t="inlineStr">
        <is>
          <t>Funktionsrolle ohne personenbezogene Daten.</t>
        </is>
      </c>
    </row>
    <row r="31" ht="48" customHeight="1">
      <c r="A31" s="13" t="inlineStr">
        <is>
          <t>Ressourcen / Aktiv</t>
        </is>
      </c>
      <c r="B31" s="13" t="inlineStr">
        <is>
          <t>Ja/Nein</t>
        </is>
      </c>
      <c r="C31" s="13" t="inlineStr">
        <is>
          <t>Ja</t>
        </is>
      </c>
      <c r="D31" s="13" t="inlineStr">
        <is>
          <t>Planungshinweis behandelt die Ressource als nicht aktiv.</t>
        </is>
      </c>
      <c r="E31" s="13" t="inlineStr">
        <is>
          <t>Manueller planerischer Aktivstatus.</t>
        </is>
      </c>
    </row>
    <row r="32" ht="48" customHeight="1">
      <c r="A32" s="27" t="inlineStr">
        <is>
          <t>Ressourcen / Datenprüfung</t>
        </is>
      </c>
      <c r="B32" s="27" t="inlineStr">
        <is>
          <t>Textformel</t>
        </is>
      </c>
      <c r="C32" s="27" t="inlineStr">
        <is>
          <t>Automatisch</t>
        </is>
      </c>
      <c r="D32" s="27" t="inlineStr">
        <is>
          <t>Leer bei leerer Ressourcen-ID.</t>
        </is>
      </c>
      <c r="E32" s="27" t="inlineStr">
        <is>
          <t>Prüft Vollständigkeit, Zeitraum und positive Kapazität.</t>
        </is>
      </c>
    </row>
    <row r="33"/>
    <row r="34"/>
    <row r="35">
      <c r="A35" s="4" t="inlineStr">
        <is>
          <t>Kontrollpunkt</t>
        </is>
      </c>
      <c r="B35" s="4" t="inlineStr">
        <is>
          <t>Formel oder Bezug</t>
        </is>
      </c>
      <c r="C35" s="4" t="inlineStr">
        <is>
          <t>Erwartetes Beispielergebnis</t>
        </is>
      </c>
      <c r="D35" s="4" t="inlineStr">
        <is>
          <t>Grenzfall</t>
        </is>
      </c>
      <c r="E35" s="4" t="inlineStr">
        <is>
          <t>Manuelle Prüfung</t>
        </is>
      </c>
    </row>
    <row r="36" ht="72" customHeight="1">
      <c r="A36" s="13" t="inlineStr">
        <is>
          <t>Planende erste Beispielzeile</t>
        </is>
      </c>
      <c r="B36" s="13" t="inlineStr">
        <is>
          <t>Feinplanung!M6: Planstart plus (Rüstzeit + Menge × Laufzeit) / 1.440</t>
        </is>
      </c>
      <c r="C36" s="13" t="inlineStr">
        <is>
          <t>14.09.2026 08:30</t>
        </is>
      </c>
      <c r="D36" s="13" t="inlineStr">
        <is>
          <t>Fehlende Menge oder Zeit ergibt eine leere Zelle.</t>
        </is>
      </c>
      <c r="E36" s="13" t="inlineStr">
        <is>
          <t>Start 06:00, 30 Minuten Rüsten und 40 × 3 Minuten nachrechnen.</t>
        </is>
      </c>
    </row>
    <row r="37" ht="72" customHeight="1">
      <c r="A37" s="27" t="inlineStr">
        <is>
          <t>Bedarf erste Beispielzeile</t>
        </is>
      </c>
      <c r="B37" s="27" t="inlineStr">
        <is>
          <t>Feinplanung!O6: (J6 + I6 × K6) / 60</t>
        </is>
      </c>
      <c r="C37" s="27" t="inlineStr">
        <is>
          <t>2,50 h</t>
        </is>
      </c>
      <c r="D37" s="27" t="inlineStr">
        <is>
          <t>Division ist mit IFERROR abgesichert.</t>
        </is>
      </c>
      <c r="E37" s="27" t="inlineStr">
        <is>
          <t>150 Minuten entsprechen 2,50 Stunden.</t>
        </is>
      </c>
    </row>
    <row r="38" ht="72" customHeight="1">
      <c r="A38" s="13" t="inlineStr">
        <is>
          <t>Terminlage</t>
        </is>
      </c>
      <c r="B38" s="13" t="inlineStr">
        <is>
          <t>Feinplanung!P10 vergleicht M10 mit N10</t>
        </is>
      </c>
      <c r="C38" s="13" t="inlineStr">
        <is>
          <t>Verspätet</t>
        </is>
      </c>
      <c r="D38" s="13" t="inlineStr">
        <is>
          <t>Feinplanung!P11 bleibt wegen leerem Solltermin leer.</t>
        </is>
      </c>
      <c r="E38" s="13" t="inlineStr">
        <is>
          <t>Den leeren Solltermin nicht als termingerecht interpretieren.</t>
        </is>
      </c>
    </row>
    <row r="39" ht="72" customHeight="1">
      <c r="A39" s="27" t="inlineStr">
        <is>
          <t>Überschneidung</t>
        </is>
      </c>
      <c r="B39" s="27" t="inlineStr">
        <is>
          <t>Feinplanung!R8 und R9 verwenden COUNTIFS über Ressource, Start und Ende</t>
        </is>
      </c>
      <c r="C39" s="27" t="inlineStr">
        <is>
          <t>Beide Zeilen zeigen Überschneidung</t>
        </is>
      </c>
      <c r="D39" s="27" t="inlineStr">
        <is>
          <t>Direkt aneinandergrenzende Arbeitsgänge gelten nicht als Überschneidung.</t>
        </is>
      </c>
      <c r="E39" s="27" t="inlineStr">
        <is>
          <t>Die Zeitbereiche auf R-102 zwischen 09:00 und 09:15 vergleichen.</t>
        </is>
      </c>
    </row>
    <row r="40" ht="72" customHeight="1">
      <c r="A40" s="13" t="inlineStr">
        <is>
          <t>Tageslast Prüffeld</t>
        </is>
      </c>
      <c r="B40" s="13" t="inlineStr">
        <is>
          <t>Feinplanung!Q13 summiert O12 und O13 für R-105 am Starttag</t>
        </is>
      </c>
      <c r="C40" s="13" t="inlineStr">
        <is>
          <t>14,75 h</t>
        </is>
      </c>
      <c r="D40" s="13" t="inlineStr">
        <is>
          <t>Der Tagesbedarf überschreitet die Annahme von 10,00 h.</t>
        </is>
      </c>
      <c r="E40" s="13" t="inlineStr">
        <is>
          <t>Bei Schichtwechseln oder Aufträgen über Mitternacht die Stunden manuell aufteilen.</t>
        </is>
      </c>
    </row>
    <row r="41" ht="72" customHeight="1">
      <c r="A41" s="27" t="inlineStr">
        <is>
          <t>Verfügbarkeitsgrenze</t>
        </is>
      </c>
      <c r="B41" s="27" t="inlineStr">
        <is>
          <t>Feinplanung!R15 vergleicht Planstart und Planende mit Ressourcen!D:E</t>
        </is>
      </c>
      <c r="C41" s="27" t="inlineStr">
        <is>
          <t>Außer Verfügbarkeit</t>
        </is>
      </c>
      <c r="D41" s="27" t="inlineStr">
        <is>
          <t>Das berechnete Ende liegt nach dem vorbereiteten Freitag 22:00.</t>
        </is>
      </c>
      <c r="E41" s="27" t="inlineStr">
        <is>
          <t>Eine tatsächliche Zusatzschicht muss als neue Planungsannahme gepflegt werden.</t>
        </is>
      </c>
    </row>
    <row r="42" ht="72" customHeight="1">
      <c r="A42" s="13" t="inlineStr">
        <is>
          <t>Zusammenfassung</t>
        </is>
      </c>
      <c r="B42" s="13" t="inlineStr">
        <is>
          <t>B9:B13 zählen Planzeilen, Stunden, Verspätungen, Hinweise und fehlende Solltermine</t>
        </is>
      </c>
      <c r="C42" s="13" t="inlineStr">
        <is>
          <t>10; 55,25 h; 1; 6; 1</t>
        </is>
      </c>
      <c r="D42" s="13" t="inlineStr">
        <is>
          <t>Leere vorbereitete Zeilen 16 bis 105 werden nicht als Aufträge gezählt.</t>
        </is>
      </c>
      <c r="E42" s="13" t="inlineStr">
        <is>
          <t>Arbeitsmappe in Excel vollständig neu berechnen und die fünf Werte vergleichen.</t>
        </is>
      </c>
    </row>
    <row r="43" ht="72" customHeight="1">
      <c r="A43" s="27" t="inlineStr">
        <is>
          <t>Diagramm</t>
        </is>
      </c>
      <c r="B43" s="27" t="inlineStr">
        <is>
          <t>A17:C21 summiert Bedarf nach Ressource und dem Datum in F9</t>
        </is>
      </c>
      <c r="C43" s="27" t="inlineStr">
        <is>
          <t>R-105 zeigt 14,75 h gegenüber 10,00 h Kapazität</t>
        </is>
      </c>
      <c r="D43" s="27" t="inlineStr">
        <is>
          <t>Die Zuordnung erfolgt vollständig zum Starttag, nicht minutengenau über Kalendertage.</t>
        </is>
      </c>
      <c r="E43" s="27" t="inlineStr">
        <is>
          <t>Auswertungstag ändern und Lastwerte vor einer Entscheidung prüfen.</t>
        </is>
      </c>
    </row>
    <row r="44"/>
    <row r="45"/>
    <row r="46">
      <c r="A46" s="4" t="inlineStr">
        <is>
          <t>Manuelle Abschlusskontrolle</t>
        </is>
      </c>
      <c r="B46" s="4" t="inlineStr">
        <is>
          <t>Vorgehen</t>
        </is>
      </c>
      <c r="C46" s="4" t="inlineStr">
        <is>
          <t>Normalfall</t>
        </is>
      </c>
      <c r="D46" s="4" t="inlineStr">
        <is>
          <t>Leerfall</t>
        </is>
      </c>
      <c r="E46" s="4" t="inlineStr">
        <is>
          <t>Grenzfall</t>
        </is>
      </c>
    </row>
    <row r="47" ht="72" customHeight="1">
      <c r="A47" s="13" t="inlineStr">
        <is>
          <t>Neuberechnung</t>
        </is>
      </c>
      <c r="B47" s="13" t="inlineStr">
        <is>
          <t>In Excel eine vollständige Neuberechnung ausführen.</t>
        </is>
      </c>
      <c r="C47" s="13" t="inlineStr">
        <is>
          <t>Formeln und Diagramm zeigen die dokumentierten Beispielwerte.</t>
        </is>
      </c>
      <c r="D47" s="13" t="inlineStr">
        <is>
          <t>Leere Eingabezeilen zeigen keine künstlichen Nullergebnisse.</t>
        </is>
      </c>
      <c r="E47" s="13" t="inlineStr">
        <is>
          <t>Warnungen bleiben sichtbar, bis Eingaben oder Kapazitäten nachvollziehbar geändert wurden.</t>
        </is>
      </c>
    </row>
    <row r="48" ht="72" customHeight="1">
      <c r="A48" s="27" t="inlineStr">
        <is>
          <t>Eindeutigkeit</t>
        </is>
      </c>
      <c r="B48" s="27" t="inlineStr">
        <is>
          <t>Markierte Plan-IDs, Auftrags-/Arbeitsgangkombinationen und Ressourcen-IDs prüfen.</t>
        </is>
      </c>
      <c r="C48" s="27" t="inlineStr">
        <is>
          <t>Jede Kennung ist eindeutig.</t>
        </is>
      </c>
      <c r="D48" s="27" t="inlineStr">
        <is>
          <t>Vollständig leere Zeilen werden nicht markiert.</t>
        </is>
      </c>
      <c r="E48" s="27" t="inlineStr">
        <is>
          <t>Mehrere Arbeitsgänge eines Auftrags benötigen unterschiedliche Arbeitsgangnummern.</t>
        </is>
      </c>
    </row>
    <row r="49" ht="72" customHeight="1">
      <c r="A49" s="13" t="inlineStr">
        <is>
          <t>Reihenfolge und Zeiten</t>
        </is>
      </c>
      <c r="B49" s="13" t="inlineStr">
        <is>
          <t>Priorität, Status, Planstart, Planende und Ressource gemeinsam beurteilen.</t>
        </is>
      </c>
      <c r="C49" s="13" t="inlineStr">
        <is>
          <t>Planbare Zeilen liegen innerhalb der angenommenen Verfügbarkeit.</t>
        </is>
      </c>
      <c r="D49" s="13" t="inlineStr">
        <is>
          <t>Ohne Planstart entsteht kein Planungshinweis.</t>
        </is>
      </c>
      <c r="E49" s="13" t="inlineStr">
        <is>
          <t>Überschneidungen und Aufträge über Tagesgrenzen müssen fachlich neu eingeplant werden.</t>
        </is>
      </c>
    </row>
    <row r="50" ht="72" customHeight="1">
      <c r="A50" s="27" t="inlineStr">
        <is>
          <t>Geltungsgrenze</t>
        </is>
      </c>
      <c r="B50" s="27" t="inlineStr">
        <is>
          <t>Ergebnisse als Entscheidungshilfe verwenden und mit aktuellen betrieblichen Angaben abgleichen.</t>
        </is>
      </c>
      <c r="C50" s="27" t="inlineStr">
        <is>
          <t>Die Planung unterstützt eine manuelle Reihenfolgeentscheidung.</t>
        </is>
      </c>
      <c r="D50" s="27" t="inlineStr">
        <is>
          <t>Fehlende Daten werden nicht automatisch ergänzt.</t>
        </is>
      </c>
      <c r="E50" s="27" t="inlineStr">
        <is>
          <t>Die Datei garantiert weder Kapazität, Konformität, Sicherheit, Freigabe noch Synchronisierung.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Interne Planungsunterstützung</dc:creator>
  <dc:title xmlns:dc="http://purl.org/dc/elements/1.1/">Feinplanung Fertigungsaufträge</dc:title>
  <dc:subject xmlns:dc="http://purl.org/dc/elements/1.1/">Manuelle Feinplanung fiktiver Fertigungsaufträge nach Ressource und Zeit</dc:subject>
  <dcterms:created xmlns:dcterms="http://purl.org/dc/terms/" xmlns:xsi="http://www.w3.org/2001/XMLSchema-instance" xsi:type="dcterms:W3CDTF">2026-09-09T01:14:15Z</dcterms:created>
  <dcterms:modified xmlns:dcterms="http://purl.org/dc/terms/" xmlns:xsi="http://www.w3.org/2001/XMLSchema-instance" xsi:type="dcterms:W3CDTF">2026-09-09T01:14:17+00:00Z</dcterms:modified>
</cp:coreProperties>
</file>