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ufträg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'Aufträge'!$A$7:$T$107</definedName>
    <definedName name="_xlnm._FilterDatabase" localSheetId="2" hidden="1">'Parameter'!$A$9:$F$109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12A32"/>
      <sz val="10"/>
    </font>
    <font>
      <name val="Aptos"/>
      <i val="1"/>
      <color rgb="00112A32"/>
      <sz val="9"/>
    </font>
  </fonts>
  <fills count="8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E7ECEA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2" fontId="3" fillId="5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2" fontId="3" fillId="7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Last je Anlage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'Zusammenfassung'!C21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'Zusammenfassung'!$A$22:$A$25</f>
            </numRef>
          </cat>
          <val>
            <numRef>
              <f>'Zusammenfassung'!$C$22:$C$25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Anlage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11430000" cy="64296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tabSelected="1" zoomScale="90" workbookViewId="0">
      <selection activeCell="A1" sqref="A1"/>
    </sheetView>
  </sheetViews>
  <sheetFormatPr baseColWidth="8" defaultRowHeight="15"/>
  <cols>
    <col width="29" customWidth="1" min="1" max="1"/>
    <col width="17" customWidth="1" min="2" max="2"/>
    <col width="43" customWidth="1" min="3" max="3"/>
    <col width="29" customWidth="1" min="4" max="4"/>
    <col width="17" customWidth="1" min="5" max="5"/>
    <col width="3" customWidth="1" min="6" max="6"/>
    <col width="3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Durchlaufzeitberechnung Fertigung – Zusammenfassung</t>
        </is>
      </c>
    </row>
    <row r="2"/>
    <row r="3" ht="31" customHeight="1">
      <c r="A3" s="2" t="inlineStr">
        <is>
          <t>Zweck</t>
        </is>
      </c>
      <c r="B3" s="3" t="inlineStr">
        <is>
          <t>Warteschlange, Rüstzeit, Prozesszeit und Transportzeit je Auftrag zusammenführen.</t>
        </is>
      </c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4" ht="31" customHeight="1">
      <c r="A4" s="2" t="inlineStr">
        <is>
          <t>Datenquelle</t>
        </is>
      </c>
      <c r="B4" s="3" t="inlineStr">
        <is>
          <t>Manuell gepflegte Aufträge sowie veränderbare Anlagen- und Warnparameter.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5" ht="31" customHeight="1">
      <c r="A5" s="2" t="inlineStr">
        <is>
          <t>Sichtbares Ergebnis</t>
        </is>
      </c>
      <c r="B5" s="3" t="inlineStr">
        <is>
          <t>Durchlaufzeit, voraussichtlicher Endtermin, Terminrisiken und Anlagenlast.</t>
        </is>
      </c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 ht="31" customHeight="1">
      <c r="A6" s="2" t="inlineStr">
        <is>
          <t>Nutzer</t>
        </is>
      </c>
      <c r="B6" s="3" t="inlineStr">
        <is>
          <t>Produktionsplanung, Arbeitsvorbereitung und Fertigungssteuerung eines fiktiven Betriebs.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 ht="31" customHeight="1">
      <c r="A7" s="2" t="inlineStr">
        <is>
          <t>Zeitpunkt</t>
        </is>
      </c>
      <c r="B7" s="3" t="inlineStr">
        <is>
          <t>Planungsstand vom 08.09.2026; Nutzung vor der betrieblichen Reihenfolgeentscheidung.</t>
        </is>
      </c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</row>
    <row r="8" ht="31" customHeight="1">
      <c r="A8" s="2" t="inlineStr">
        <is>
          <t>Unterstützte Entscheidung</t>
        </is>
      </c>
      <c r="B8" s="3" t="inlineStr">
        <is>
          <t>Terminrisiken zuerst prüfen und danach Reihenfolge oder Kapazitätszuordnung manuell anpassen.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</row>
    <row r="9"/>
    <row r="10">
      <c r="A10" s="5" t="inlineStr">
        <is>
          <t>Kennzahl</t>
        </is>
      </c>
      <c r="B10" s="5" t="inlineStr">
        <is>
          <t>Wert</t>
        </is>
      </c>
      <c r="C10" s="5" t="inlineStr">
        <is>
          <t>Bedeutung</t>
        </is>
      </c>
      <c r="D10" s="5" t="inlineStr">
        <is>
          <t>Zeitkomponente</t>
        </is>
      </c>
      <c r="E10" s="5" t="inlineStr">
        <is>
          <t>Summe [h]</t>
        </is>
      </c>
    </row>
    <row r="11">
      <c r="A11" s="6" t="inlineStr">
        <is>
          <t>Erfasste Aufträge</t>
        </is>
      </c>
      <c r="B11" s="7">
        <f>COUNTIF('Aufträge'!$A$8:$A$107,"&lt;&gt;")</f>
        <v/>
      </c>
      <c r="C11" s="3" t="inlineStr">
        <is>
          <t>Zeilen mit Auftragsnummer</t>
        </is>
      </c>
      <c r="D11" s="6" t="inlineStr">
        <is>
          <t>Warteschlange</t>
        </is>
      </c>
      <c r="E11" s="8">
        <f>IFERROR(SUM('Aufträge'!$I$8:$I$107),0)</f>
        <v/>
      </c>
    </row>
    <row r="12">
      <c r="A12" s="9" t="inlineStr">
        <is>
          <t>Vollständig planbar</t>
        </is>
      </c>
      <c r="B12" s="10">
        <f>COUNTIFS('Aufträge'!$A$8:$A$107,"&lt;&gt;",'Aufträge'!$T$8:$T$107,"&lt;&gt;Eingabe unvollständig")</f>
        <v/>
      </c>
      <c r="C12" s="11" t="inlineStr">
        <is>
          <t>Aufträge ohne Pflichtfeldfehler</t>
        </is>
      </c>
      <c r="D12" s="9" t="inlineStr">
        <is>
          <t>Rüstzeit</t>
        </is>
      </c>
      <c r="E12" s="12">
        <f>IFERROR(SUM('Aufträge'!$J$8:$J$107),0)</f>
        <v/>
      </c>
    </row>
    <row r="13">
      <c r="A13" s="6" t="inlineStr">
        <is>
          <t>Terminrisiken</t>
        </is>
      </c>
      <c r="B13" s="7">
        <f>COUNTIF('Aufträge'!$T$8:$T$107,"Terminrisiko")</f>
        <v/>
      </c>
      <c r="C13" s="3" t="inlineStr">
        <is>
          <t>Endtermin liegt nach Bedarfstermin</t>
        </is>
      </c>
      <c r="D13" s="6" t="inlineStr">
        <is>
          <t>Prozesszeit</t>
        </is>
      </c>
      <c r="E13" s="8">
        <f>IFERROR(SUM('Aufträge'!$L$8:$L$107),0)</f>
        <v/>
      </c>
    </row>
    <row r="14">
      <c r="A14" s="9" t="inlineStr">
        <is>
          <t>Ø Durchlaufzeit [h]</t>
        </is>
      </c>
      <c r="B14" s="13">
        <f>IFERROR(AVERAGEIF('Aufträge'!$N$8:$N$107,"&gt;0",'Aufträge'!$N$8:$N$107),"")</f>
        <v/>
      </c>
      <c r="C14" s="11" t="inlineStr">
        <is>
          <t>Mittelwert der berechneten Stunden</t>
        </is>
      </c>
      <c r="D14" s="9" t="inlineStr">
        <is>
          <t>Transportzeit</t>
        </is>
      </c>
      <c r="E14" s="12">
        <f>IFERROR(SUM('Aufträge'!$M$8:$M$107),0)</f>
        <v/>
      </c>
    </row>
    <row r="15">
      <c r="A15" s="6" t="inlineStr">
        <is>
          <t>Max. Durchlaufzeit [h]</t>
        </is>
      </c>
      <c r="B15" s="14">
        <f>IF(COUNT('Aufträge'!$N$8:$N$107)=0,"",IFERROR(MAX('Aufträge'!$N$8:$N$107),""))</f>
        <v/>
      </c>
      <c r="C15" s="3" t="inlineStr">
        <is>
          <t>Größter Einzelwert</t>
        </is>
      </c>
      <c r="D15" s="6" t="inlineStr">
        <is>
          <t>Summe Komponenten</t>
        </is>
      </c>
      <c r="E15" s="8">
        <f>IFERROR(SUM($E$11:$E$14),0)</f>
        <v/>
      </c>
    </row>
    <row r="16">
      <c r="A16" s="9" t="inlineStr">
        <is>
          <t>Gesamtbedarf [h]</t>
        </is>
      </c>
      <c r="B16" s="13">
        <f>IFERROR(SUM('Aufträge'!$N$8:$N$107),0)</f>
        <v/>
      </c>
      <c r="C16" s="11" t="inlineStr">
        <is>
          <t>Summe aller Durchlaufzeitkomponenten</t>
        </is>
      </c>
      <c r="D16" s="9" t="inlineStr">
        <is>
          <t>Berechnete Durchlaufzeit</t>
        </is>
      </c>
      <c r="E16" s="12">
        <f>IFERROR(SUM('Aufträge'!$N$8:$N$107),0)</f>
        <v/>
      </c>
    </row>
    <row r="17">
      <c r="A17" s="6" t="inlineStr">
        <is>
          <t>Belegte Arbeitstage</t>
        </is>
      </c>
      <c r="B17" s="7">
        <f>IFERROR(SUM('Aufträge'!$P$8:$P$107),0)</f>
        <v/>
      </c>
      <c r="C17" s="3" t="inlineStr">
        <is>
          <t>Summe gerundeter Arbeitstage</t>
        </is>
      </c>
      <c r="D17" s="6" t="inlineStr">
        <is>
          <t>Kontrolldifferenz</t>
        </is>
      </c>
      <c r="E17" s="8">
        <f>IFERROR($E$15-$E$16,0)</f>
        <v/>
      </c>
    </row>
    <row r="18">
      <c r="A18" s="9" t="inlineStr">
        <is>
          <t>Doppelte Auftragsnummern</t>
        </is>
      </c>
      <c r="B18" s="10">
        <f>IFERROR(SUMPRODUCT(('Aufträge'!$A$8:$A$107&lt;&gt;"")*(COUNTIF('Aufträge'!$A$8:$A$107,'Aufträge'!$A$8:$A$107)&gt;1))/2,0)</f>
        <v/>
      </c>
      <c r="C18" s="11" t="inlineStr">
        <is>
          <t>Manuell zu bereinigende Dubletten</t>
        </is>
      </c>
    </row>
    <row r="19"/>
    <row r="20"/>
    <row r="21">
      <c r="A21" s="5" t="inlineStr">
        <is>
          <t>Anlage</t>
        </is>
      </c>
      <c r="B21" s="5" t="inlineStr">
        <is>
          <t>Aufträge</t>
        </is>
      </c>
      <c r="C21" s="5" t="inlineStr">
        <is>
          <t>Last [h]</t>
        </is>
      </c>
      <c r="D21" s="5" t="inlineStr">
        <is>
          <t>Rechnerische Anlagentage</t>
        </is>
      </c>
    </row>
    <row r="22">
      <c r="A22" s="9" t="inlineStr">
        <is>
          <t>FIK-M01</t>
        </is>
      </c>
      <c r="B22" s="15">
        <f>COUNTIF('Aufträge'!$C$8:$C$107,$A22)</f>
        <v/>
      </c>
      <c r="C22" s="12">
        <f>IF($B22=0,"",IFERROR(SUMIF('Aufträge'!$C$8:$C$107,$A22,'Aufträge'!$N$8:$N$107),""))</f>
        <v/>
      </c>
      <c r="D22" s="12">
        <f>IF(OR($C22="",$C22=0),"",IFERROR($C22/VLOOKUP($A22,Parameter!$A$10:$F$109,6,FALSE),""))</f>
        <v/>
      </c>
    </row>
    <row r="23">
      <c r="A23" s="6" t="inlineStr">
        <is>
          <t>FIK-D02</t>
        </is>
      </c>
      <c r="B23" s="16">
        <f>COUNTIF('Aufträge'!$C$8:$C$107,$A23)</f>
        <v/>
      </c>
      <c r="C23" s="8">
        <f>IF($B23=0,"",IFERROR(SUMIF('Aufträge'!$C$8:$C$107,$A23,'Aufträge'!$N$8:$N$107),""))</f>
        <v/>
      </c>
      <c r="D23" s="8">
        <f>IF(OR($C23="",$C23=0),"",IFERROR($C23/VLOOKUP($A23,Parameter!$A$10:$F$109,6,FALSE),""))</f>
        <v/>
      </c>
    </row>
    <row r="24">
      <c r="A24" s="9" t="inlineStr">
        <is>
          <t>FIK-F03</t>
        </is>
      </c>
      <c r="B24" s="15">
        <f>COUNTIF('Aufträge'!$C$8:$C$107,$A24)</f>
        <v/>
      </c>
      <c r="C24" s="12">
        <f>IF($B24=0,"",IFERROR(SUMIF('Aufträge'!$C$8:$C$107,$A24,'Aufträge'!$N$8:$N$107),""))</f>
        <v/>
      </c>
      <c r="D24" s="12">
        <f>IF(OR($C24="",$C24=0),"",IFERROR($C24/VLOOKUP($A24,Parameter!$A$10:$F$109,6,FALSE),""))</f>
        <v/>
      </c>
    </row>
    <row r="25">
      <c r="A25" s="6" t="inlineStr">
        <is>
          <t>FIK-P04</t>
        </is>
      </c>
      <c r="B25" s="16">
        <f>COUNTIF('Aufträge'!$C$8:$C$107,$A25)</f>
        <v/>
      </c>
      <c r="C25" s="8">
        <f>IF($B25=0,"",IFERROR(SUMIF('Aufträge'!$C$8:$C$107,$A25,'Aufträge'!$N$8:$N$107),""))</f>
        <v/>
      </c>
      <c r="D25" s="8">
        <f>IF(OR($C25="",$C25=0),"",IFERROR($C25/VLOOKUP($A25,Parameter!$A$10:$F$109,6,FALSE),""))</f>
        <v/>
      </c>
    </row>
    <row r="26"/>
    <row r="27"/>
    <row r="28">
      <c r="A28" s="5" t="inlineStr">
        <is>
          <t>Planungsstatus</t>
        </is>
      </c>
      <c r="B28" s="5" t="inlineStr">
        <is>
          <t>Anzahl</t>
        </is>
      </c>
    </row>
    <row r="29">
      <c r="A29" s="6" t="inlineStr">
        <is>
          <t>Terminrisiko</t>
        </is>
      </c>
      <c r="B29" s="16">
        <f>COUNTIF('Aufträge'!$T$8:$T$107,$A29)</f>
        <v/>
      </c>
    </row>
    <row r="30">
      <c r="A30" s="9" t="inlineStr">
        <is>
          <t>Plausibilität prüfen</t>
        </is>
      </c>
      <c r="B30" s="15">
        <f>COUNTIF('Aufträge'!$T$8:$T$107,$A30)</f>
        <v/>
      </c>
    </row>
    <row r="31">
      <c r="A31" s="6" t="inlineStr">
        <is>
          <t>Im Plan</t>
        </is>
      </c>
      <c r="B31" s="16">
        <f>COUNTIF('Aufträge'!$T$8:$T$107,$A31)</f>
        <v/>
      </c>
    </row>
    <row r="32">
      <c r="A32" s="9" t="inlineStr">
        <is>
          <t>Ohne Bedarfstermin</t>
        </is>
      </c>
      <c r="B32" s="15">
        <f>COUNTIF('Aufträge'!$T$8:$T$107,$A32)</f>
        <v/>
      </c>
    </row>
    <row r="33">
      <c r="A33" s="6" t="inlineStr">
        <is>
          <t>Abgeschlossen</t>
        </is>
      </c>
      <c r="B33" s="16">
        <f>COUNTIF('Aufträge'!$T$8:$T$107,$A33)</f>
        <v/>
      </c>
    </row>
    <row r="34">
      <c r="A34" s="9" t="inlineStr">
        <is>
          <t>Eingabe unvollständig</t>
        </is>
      </c>
      <c r="B34" s="15">
        <f>COUNTIF('Aufträge'!$T$8:$T$107,$A34)</f>
        <v/>
      </c>
    </row>
  </sheetData>
  <mergeCells count="1">
    <mergeCell ref="A1:N1"/>
  </mergeCells>
  <conditionalFormatting sqref="B13">
    <cfRule type="expression" priority="1" dxfId="0">
      <formula>$B$13&gt;0</formula>
    </cfRule>
  </conditionalFormatting>
  <conditionalFormatting sqref="E17">
    <cfRule type="expression" priority="2" dxfId="0">
      <formula>ABS($E$17)&gt;0.01</formula>
    </cfRule>
  </conditionalFormatting>
  <conditionalFormatting sqref="B12">
    <cfRule type="expression" priority="3" dxfId="1">
      <formula>AND($B$11&gt;0,$B$12=$B$11)</formula>
    </cfRule>
  </conditionalFormatting>
  <conditionalFormatting sqref="A29:B29">
    <cfRule type="expression" priority="4" dxfId="0">
      <formula>$B29&gt;0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7"/>
  <sheetViews>
    <sheetView showGridLines="0" tabSelected="0" zoomScale="8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23" customWidth="1" min="2" max="2"/>
    <col width="13" customWidth="1" min="3" max="3"/>
    <col width="24" customWidth="1" min="4" max="4"/>
    <col width="13" customWidth="1" min="5" max="5"/>
    <col width="12" customWidth="1" min="6" max="6"/>
    <col width="12" customWidth="1" min="7" max="7"/>
    <col width="17" customWidth="1" min="8" max="8"/>
    <col width="18" customWidth="1" min="9" max="9"/>
    <col width="14" customWidth="1" min="10" max="10"/>
    <col width="21" customWidth="1" min="11" max="11"/>
    <col width="16" customWidth="1" min="12" max="12"/>
    <col width="15" customWidth="1" min="13" max="13"/>
    <col width="24" customWidth="1" min="14" max="14"/>
    <col width="18" customWidth="1" min="15" max="15"/>
    <col width="20" customWidth="1" min="16" max="16"/>
    <col width="13" customWidth="1" min="17" max="17"/>
    <col width="15" customWidth="1" min="18" max="18"/>
    <col width="24" customWidth="1" min="19" max="19"/>
    <col width="24" customWidth="1" min="20" max="20"/>
  </cols>
  <sheetData>
    <row r="1" ht="28" customHeight="1">
      <c r="A1" s="1" t="inlineStr">
        <is>
          <t>Aufträge – Eingabe und Durchlaufzeitberechnung</t>
        </is>
      </c>
    </row>
    <row r="2"/>
    <row r="3" ht="31" customHeight="1">
      <c r="A3" s="2" t="inlineStr">
        <is>
          <t>Zweck</t>
        </is>
      </c>
      <c r="B3" s="3" t="inlineStr">
        <is>
          <t>Aufträge erfassen und deren erwartete Durchlaufzeit in nachvollziehbare Zeitanteile zerlegen.</t>
        </is>
      </c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</row>
    <row r="4" ht="31" customHeight="1">
      <c r="A4" s="2" t="inlineStr">
        <is>
          <t>Datenquelle</t>
        </is>
      </c>
      <c r="B4" s="3" t="inlineStr">
        <is>
          <t>Gelbe Zellen werden manuell gepflegt; Anlagenwerte werden aus dem Blatt Parameter gelesen.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</row>
    <row r="5" ht="31" customHeight="1">
      <c r="A5" s="2" t="inlineStr">
        <is>
          <t>Sichtbares Ergebnis</t>
        </is>
      </c>
      <c r="B5" s="3" t="inlineStr">
        <is>
          <t>Berechneter Endtermin und Planungsstatus je Auftrag über 100 vorbereitete Zeilen.</t>
        </is>
      </c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</row>
    <row r="6">
      <c r="A6" s="2" t="inlineStr">
        <is>
          <t>Hinweis</t>
        </is>
      </c>
      <c r="B6" s="17" t="inlineStr">
        <is>
          <t>Gelb = veränderbare Eingabe. Weiße oder beige Zellen enthalten Formeln.</t>
        </is>
      </c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  <c r="L6" s="17" t="n"/>
      <c r="M6" s="17" t="n"/>
      <c r="N6" s="17" t="n"/>
      <c r="O6" s="17" t="n"/>
      <c r="P6" s="17" t="n"/>
      <c r="Q6" s="17" t="n"/>
      <c r="R6" s="17" t="n"/>
      <c r="S6" s="17" t="n"/>
      <c r="T6" s="17" t="n"/>
    </row>
    <row r="7" ht="44" customHeight="1">
      <c r="A7" s="5" t="inlineStr">
        <is>
          <t>Auftragsnummer</t>
        </is>
      </c>
      <c r="B7" s="5" t="inlineStr">
        <is>
          <t>Artikel</t>
        </is>
      </c>
      <c r="C7" s="5" t="inlineStr">
        <is>
          <t>Anlage</t>
        </is>
      </c>
      <c r="D7" s="5" t="inlineStr">
        <is>
          <t>Verantwortungsrolle</t>
        </is>
      </c>
      <c r="E7" s="5" t="inlineStr">
        <is>
          <t>Starttermin</t>
        </is>
      </c>
      <c r="F7" s="5" t="inlineStr">
        <is>
          <t>Menge [Stk]</t>
        </is>
      </c>
      <c r="G7" s="5" t="inlineStr">
        <is>
          <t>Priorität</t>
        </is>
      </c>
      <c r="H7" s="5" t="inlineStr">
        <is>
          <t>Status</t>
        </is>
      </c>
      <c r="I7" s="5" t="inlineStr">
        <is>
          <t>Warteschlange [h]</t>
        </is>
      </c>
      <c r="J7" s="5" t="inlineStr">
        <is>
          <t>Rüstzeit [h]</t>
        </is>
      </c>
      <c r="K7" s="5" t="inlineStr">
        <is>
          <t>Zykluszeit [min/Stk]</t>
        </is>
      </c>
      <c r="L7" s="5" t="inlineStr">
        <is>
          <t>Prozesszeit [h]</t>
        </is>
      </c>
      <c r="M7" s="5" t="inlineStr">
        <is>
          <t>Transport [h]</t>
        </is>
      </c>
      <c r="N7" s="5" t="inlineStr">
        <is>
          <t>Gesamtdurchlaufzeit [h]</t>
        </is>
      </c>
      <c r="O7" s="5" t="inlineStr">
        <is>
          <t>Kapazität [h/Tag]</t>
        </is>
      </c>
      <c r="P7" s="5" t="inlineStr">
        <is>
          <t>Belegte Arbeitstage</t>
        </is>
      </c>
      <c r="Q7" s="5" t="inlineStr">
        <is>
          <t>Endtermin</t>
        </is>
      </c>
      <c r="R7" s="5" t="inlineStr">
        <is>
          <t>Bedarfstermin</t>
        </is>
      </c>
      <c r="S7" s="5" t="inlineStr">
        <is>
          <t>Abweichung [Kalendertage]</t>
        </is>
      </c>
      <c r="T7" s="5" t="inlineStr">
        <is>
          <t>Planungsstatus</t>
        </is>
      </c>
    </row>
    <row r="8">
      <c r="A8" s="18" t="inlineStr">
        <is>
          <t>FIK-AUF-2026-001</t>
        </is>
      </c>
      <c r="B8" s="18" t="inlineStr">
        <is>
          <t>Fiktivgehäuse A17</t>
        </is>
      </c>
      <c r="C8" s="18" t="inlineStr">
        <is>
          <t>FIK-M01</t>
        </is>
      </c>
      <c r="D8" s="18" t="inlineStr">
        <is>
          <t>Produktionsplanung</t>
        </is>
      </c>
      <c r="E8" s="19" t="n">
        <v>46279</v>
      </c>
      <c r="F8" s="20" t="n">
        <v>120</v>
      </c>
      <c r="G8" s="18" t="inlineStr">
        <is>
          <t>Normal</t>
        </is>
      </c>
      <c r="H8" s="18" t="inlineStr">
        <is>
          <t>Geplant</t>
        </is>
      </c>
      <c r="I8" s="21" t="n">
        <v>4</v>
      </c>
      <c r="J8" s="12">
        <f>IF($A8="","",IFERROR(VLOOKUP($C8,Parameter!$A$10:$F$109,3,FALSE),""))</f>
        <v/>
      </c>
      <c r="K8" s="12">
        <f>IF($A8="","",IFERROR(VLOOKUP($C8,Parameter!$A$10:$F$109,4,FALSE),""))</f>
        <v/>
      </c>
      <c r="L8" s="12">
        <f>IF(OR($A8="",$F8="",$K8=""),"",IFERROR($F8*$K8/60,""))</f>
        <v/>
      </c>
      <c r="M8" s="12">
        <f>IF($A8="","",IFERROR(VLOOKUP($C8,Parameter!$A$10:$F$109,5,FALSE),""))</f>
        <v/>
      </c>
      <c r="N8" s="12">
        <f>IF($A8="","",IF(COUNT($I8,$J8,$L8,$M8)&lt;4,"",IFERROR(SUM($I8,$J8,$L8,$M8),"")))</f>
        <v/>
      </c>
      <c r="O8" s="12">
        <f>IF($A8="","",IFERROR(VLOOKUP($C8,Parameter!$A$10:$F$109,6,FALSE),""))</f>
        <v/>
      </c>
      <c r="P8" s="15">
        <f>IF(OR($A8="",$N8="",$O8=""),"",IFERROR(MAX(1,ROUNDUP($N8/$O8,0)),""))</f>
        <v/>
      </c>
      <c r="Q8" s="22">
        <f>IF(OR($A8="",$E8="",$P8=""),"",IFERROR(WORKDAY.INTL($E8-1,$P8,1),""))</f>
        <v/>
      </c>
      <c r="R8" s="19" t="n">
        <v>46281</v>
      </c>
      <c r="S8" s="15">
        <f>IF(OR($A8="",$Q8="",$R8=""),"",IFERROR($Q8-$R8,""))</f>
        <v/>
      </c>
      <c r="T8" s="9">
        <f>IF($A8="","",IF(OR($B8="",$C8="",$D8="",$E8="",$F8="",$G8="",$H8="",$I8="",$J8="",$K8="",$M8="",$O8=""),"Eingabe unvollständig",IF($H8="Abgeschlossen","Abgeschlossen",IF($R8="","Ohne Bedarfstermin",IF($Q8&gt;$R8,"Terminrisiko",IF(OR($N8&gt;Parameter!$I$10,$F8&gt;Parameter!$I$11,$I8&gt;Parameter!$I$12),"Plausibilität prüfen","Im Plan"))))))</f>
        <v/>
      </c>
    </row>
    <row r="9">
      <c r="A9" s="18" t="inlineStr">
        <is>
          <t>FIK-AUF-2026-002</t>
        </is>
      </c>
      <c r="B9" s="18" t="inlineStr">
        <is>
          <t>Fiktivwelle B24</t>
        </is>
      </c>
      <c r="C9" s="18" t="inlineStr">
        <is>
          <t>FIK-D02</t>
        </is>
      </c>
      <c r="D9" s="18" t="inlineStr">
        <is>
          <t>Fertigungssteuerung</t>
        </is>
      </c>
      <c r="E9" s="19" t="n">
        <v>46280</v>
      </c>
      <c r="F9" s="20" t="n">
        <v>340</v>
      </c>
      <c r="G9" s="18" t="inlineStr">
        <is>
          <t>Hoch</t>
        </is>
      </c>
      <c r="H9" s="18" t="inlineStr">
        <is>
          <t>Freigegeben</t>
        </is>
      </c>
      <c r="I9" s="21" t="n">
        <v>6</v>
      </c>
      <c r="J9" s="8">
        <f>IF($A9="","",IFERROR(VLOOKUP($C9,Parameter!$A$10:$F$109,3,FALSE),""))</f>
        <v/>
      </c>
      <c r="K9" s="8">
        <f>IF($A9="","",IFERROR(VLOOKUP($C9,Parameter!$A$10:$F$109,4,FALSE),""))</f>
        <v/>
      </c>
      <c r="L9" s="8">
        <f>IF(OR($A9="",$F9="",$K9=""),"",IFERROR($F9*$K9/60,""))</f>
        <v/>
      </c>
      <c r="M9" s="8">
        <f>IF($A9="","",IFERROR(VLOOKUP($C9,Parameter!$A$10:$F$109,5,FALSE),""))</f>
        <v/>
      </c>
      <c r="N9" s="8">
        <f>IF($A9="","",IF(COUNT($I9,$J9,$L9,$M9)&lt;4,"",IFERROR(SUM($I9,$J9,$L9,$M9),"")))</f>
        <v/>
      </c>
      <c r="O9" s="8">
        <f>IF($A9="","",IFERROR(VLOOKUP($C9,Parameter!$A$10:$F$109,6,FALSE),""))</f>
        <v/>
      </c>
      <c r="P9" s="16">
        <f>IF(OR($A9="",$N9="",$O9=""),"",IFERROR(MAX(1,ROUNDUP($N9/$O9,0)),""))</f>
        <v/>
      </c>
      <c r="Q9" s="23">
        <f>IF(OR($A9="",$E9="",$P9=""),"",IFERROR(WORKDAY.INTL($E9-1,$P9,1),""))</f>
        <v/>
      </c>
      <c r="R9" s="19" t="n">
        <v>46280</v>
      </c>
      <c r="S9" s="16">
        <f>IF(OR($A9="",$Q9="",$R9=""),"",IFERROR($Q9-$R9,""))</f>
        <v/>
      </c>
      <c r="T9" s="6">
        <f>IF($A9="","",IF(OR($B9="",$C9="",$D9="",$E9="",$F9="",$G9="",$H9="",$I9="",$J9="",$K9="",$M9="",$O9=""),"Eingabe unvollständig",IF($H9="Abgeschlossen","Abgeschlossen",IF($R9="","Ohne Bedarfstermin",IF($Q9&gt;$R9,"Terminrisiko",IF(OR($N9&gt;Parameter!$I$10,$F9&gt;Parameter!$I$11,$I9&gt;Parameter!$I$12),"Plausibilität prüfen","Im Plan"))))))</f>
        <v/>
      </c>
    </row>
    <row r="10">
      <c r="A10" s="18" t="inlineStr">
        <is>
          <t>FIK-AUF-2026-003</t>
        </is>
      </c>
      <c r="B10" s="18" t="inlineStr">
        <is>
          <t>Fiktivträger C08</t>
        </is>
      </c>
      <c r="C10" s="18" t="inlineStr">
        <is>
          <t>FIK-F03</t>
        </is>
      </c>
      <c r="D10" s="18" t="inlineStr">
        <is>
          <t>Arbeitsvorbereitung</t>
        </is>
      </c>
      <c r="E10" s="19" t="n">
        <v>46281</v>
      </c>
      <c r="F10" s="20" t="n">
        <v>75</v>
      </c>
      <c r="G10" s="18" t="inlineStr">
        <is>
          <t>Normal</t>
        </is>
      </c>
      <c r="H10" s="18" t="inlineStr">
        <is>
          <t>Entwurf</t>
        </is>
      </c>
      <c r="I10" s="21" t="n">
        <v>3.5</v>
      </c>
      <c r="J10" s="12">
        <f>IF($A10="","",IFERROR(VLOOKUP($C10,Parameter!$A$10:$F$109,3,FALSE),""))</f>
        <v/>
      </c>
      <c r="K10" s="12">
        <f>IF($A10="","",IFERROR(VLOOKUP($C10,Parameter!$A$10:$F$109,4,FALSE),""))</f>
        <v/>
      </c>
      <c r="L10" s="12">
        <f>IF(OR($A10="",$F10="",$K10=""),"",IFERROR($F10*$K10/60,""))</f>
        <v/>
      </c>
      <c r="M10" s="12">
        <f>IF($A10="","",IFERROR(VLOOKUP($C10,Parameter!$A$10:$F$109,5,FALSE),""))</f>
        <v/>
      </c>
      <c r="N10" s="12">
        <f>IF($A10="","",IF(COUNT($I10,$J10,$L10,$M10)&lt;4,"",IFERROR(SUM($I10,$J10,$L10,$M10),"")))</f>
        <v/>
      </c>
      <c r="O10" s="12">
        <f>IF($A10="","",IFERROR(VLOOKUP($C10,Parameter!$A$10:$F$109,6,FALSE),""))</f>
        <v/>
      </c>
      <c r="P10" s="15">
        <f>IF(OR($A10="",$N10="",$O10=""),"",IFERROR(MAX(1,ROUNDUP($N10/$O10,0)),""))</f>
        <v/>
      </c>
      <c r="Q10" s="22">
        <f>IF(OR($A10="",$E10="",$P10=""),"",IFERROR(WORKDAY.INTL($E10-1,$P10,1),""))</f>
        <v/>
      </c>
      <c r="R10" s="19" t="n"/>
      <c r="S10" s="15">
        <f>IF(OR($A10="",$Q10="",$R10=""),"",IFERROR($Q10-$R10,""))</f>
        <v/>
      </c>
      <c r="T10" s="9">
        <f>IF($A10="","",IF(OR($B10="",$C10="",$D10="",$E10="",$F10="",$G10="",$H10="",$I10="",$J10="",$K10="",$M10="",$O10=""),"Eingabe unvollständig",IF($H10="Abgeschlossen","Abgeschlossen",IF($R10="","Ohne Bedarfstermin",IF($Q10&gt;$R10,"Terminrisiko",IF(OR($N10&gt;Parameter!$I$10,$F10&gt;Parameter!$I$11,$I10&gt;Parameter!$I$12),"Plausibilität prüfen","Im Plan"))))))</f>
        <v/>
      </c>
    </row>
    <row r="11">
      <c r="A11" s="18" t="inlineStr">
        <is>
          <t>FIK-AUF-2026-004</t>
        </is>
      </c>
      <c r="B11" s="18" t="inlineStr">
        <is>
          <t>Fiktivdeckel D31</t>
        </is>
      </c>
      <c r="C11" s="18" t="inlineStr">
        <is>
          <t>FIK-P04</t>
        </is>
      </c>
      <c r="D11" s="18" t="inlineStr">
        <is>
          <t>Schichtkoordination</t>
        </is>
      </c>
      <c r="E11" s="19" t="n">
        <v>46282</v>
      </c>
      <c r="F11" s="20" t="n">
        <v>1</v>
      </c>
      <c r="G11" s="18" t="inlineStr">
        <is>
          <t>Niedrig</t>
        </is>
      </c>
      <c r="H11" s="18" t="inlineStr">
        <is>
          <t>Geplant</t>
        </is>
      </c>
      <c r="I11" s="21" t="n">
        <v>0</v>
      </c>
      <c r="J11" s="8">
        <f>IF($A11="","",IFERROR(VLOOKUP($C11,Parameter!$A$10:$F$109,3,FALSE),""))</f>
        <v/>
      </c>
      <c r="K11" s="8">
        <f>IF($A11="","",IFERROR(VLOOKUP($C11,Parameter!$A$10:$F$109,4,FALSE),""))</f>
        <v/>
      </c>
      <c r="L11" s="8">
        <f>IF(OR($A11="",$F11="",$K11=""),"",IFERROR($F11*$K11/60,""))</f>
        <v/>
      </c>
      <c r="M11" s="8">
        <f>IF($A11="","",IFERROR(VLOOKUP($C11,Parameter!$A$10:$F$109,5,FALSE),""))</f>
        <v/>
      </c>
      <c r="N11" s="8">
        <f>IF($A11="","",IF(COUNT($I11,$J11,$L11,$M11)&lt;4,"",IFERROR(SUM($I11,$J11,$L11,$M11),"")))</f>
        <v/>
      </c>
      <c r="O11" s="8">
        <f>IF($A11="","",IFERROR(VLOOKUP($C11,Parameter!$A$10:$F$109,6,FALSE),""))</f>
        <v/>
      </c>
      <c r="P11" s="16">
        <f>IF(OR($A11="",$N11="",$O11=""),"",IFERROR(MAX(1,ROUNDUP($N11/$O11,0)),""))</f>
        <v/>
      </c>
      <c r="Q11" s="23">
        <f>IF(OR($A11="",$E11="",$P11=""),"",IFERROR(WORKDAY.INTL($E11-1,$P11,1),""))</f>
        <v/>
      </c>
      <c r="R11" s="19" t="n">
        <v>46282</v>
      </c>
      <c r="S11" s="16">
        <f>IF(OR($A11="",$Q11="",$R11=""),"",IFERROR($Q11-$R11,""))</f>
        <v/>
      </c>
      <c r="T11" s="6">
        <f>IF($A11="","",IF(OR($B11="",$C11="",$D11="",$E11="",$F11="",$G11="",$H11="",$I11="",$J11="",$K11="",$M11="",$O11=""),"Eingabe unvollständig",IF($H11="Abgeschlossen","Abgeschlossen",IF($R11="","Ohne Bedarfstermin",IF($Q11&gt;$R11,"Terminrisiko",IF(OR($N11&gt;Parameter!$I$10,$F11&gt;Parameter!$I$11,$I11&gt;Parameter!$I$12),"Plausibilität prüfen","Im Plan"))))))</f>
        <v/>
      </c>
    </row>
    <row r="12">
      <c r="A12" s="18" t="inlineStr">
        <is>
          <t>FIK-AUF-2026-005</t>
        </is>
      </c>
      <c r="B12" s="18" t="inlineStr">
        <is>
          <t>Fiktivrahmen E12</t>
        </is>
      </c>
      <c r="C12" s="18" t="inlineStr">
        <is>
          <t>FIK-M01</t>
        </is>
      </c>
      <c r="D12" s="18" t="inlineStr">
        <is>
          <t>Produktionsplanung</t>
        </is>
      </c>
      <c r="E12" s="19" t="n">
        <v>46283</v>
      </c>
      <c r="F12" s="20" t="n">
        <v>900</v>
      </c>
      <c r="G12" s="18" t="inlineStr">
        <is>
          <t>Hoch</t>
        </is>
      </c>
      <c r="H12" s="18" t="inlineStr">
        <is>
          <t>Freigegeben</t>
        </is>
      </c>
      <c r="I12" s="21" t="n">
        <v>12</v>
      </c>
      <c r="J12" s="12">
        <f>IF($A12="","",IFERROR(VLOOKUP($C12,Parameter!$A$10:$F$109,3,FALSE),""))</f>
        <v/>
      </c>
      <c r="K12" s="12">
        <f>IF($A12="","",IFERROR(VLOOKUP($C12,Parameter!$A$10:$F$109,4,FALSE),""))</f>
        <v/>
      </c>
      <c r="L12" s="12">
        <f>IF(OR($A12="",$F12="",$K12=""),"",IFERROR($F12*$K12/60,""))</f>
        <v/>
      </c>
      <c r="M12" s="12">
        <f>IF($A12="","",IFERROR(VLOOKUP($C12,Parameter!$A$10:$F$109,5,FALSE),""))</f>
        <v/>
      </c>
      <c r="N12" s="12">
        <f>IF($A12="","",IF(COUNT($I12,$J12,$L12,$M12)&lt;4,"",IFERROR(SUM($I12,$J12,$L12,$M12),"")))</f>
        <v/>
      </c>
      <c r="O12" s="12">
        <f>IF($A12="","",IFERROR(VLOOKUP($C12,Parameter!$A$10:$F$109,6,FALSE),""))</f>
        <v/>
      </c>
      <c r="P12" s="15">
        <f>IF(OR($A12="",$N12="",$O12=""),"",IFERROR(MAX(1,ROUNDUP($N12/$O12,0)),""))</f>
        <v/>
      </c>
      <c r="Q12" s="22">
        <f>IF(OR($A12="",$E12="",$P12=""),"",IFERROR(WORKDAY.INTL($E12-1,$P12,1),""))</f>
        <v/>
      </c>
      <c r="R12" s="19" t="n">
        <v>46301</v>
      </c>
      <c r="S12" s="15">
        <f>IF(OR($A12="",$Q12="",$R12=""),"",IFERROR($Q12-$R12,""))</f>
        <v/>
      </c>
      <c r="T12" s="9">
        <f>IF($A12="","",IF(OR($B12="",$C12="",$D12="",$E12="",$F12="",$G12="",$H12="",$I12="",$J12="",$K12="",$M12="",$O12=""),"Eingabe unvollständig",IF($H12="Abgeschlossen","Abgeschlossen",IF($R12="","Ohne Bedarfstermin",IF($Q12&gt;$R12,"Terminrisiko",IF(OR($N12&gt;Parameter!$I$10,$F12&gt;Parameter!$I$11,$I12&gt;Parameter!$I$12),"Plausibilität prüfen","Im Plan"))))))</f>
        <v/>
      </c>
    </row>
    <row r="13">
      <c r="A13" s="18" t="inlineStr">
        <is>
          <t>FIK-AUF-2026-006</t>
        </is>
      </c>
      <c r="B13" s="18" t="inlineStr">
        <is>
          <t>Fiktivbolzen F06</t>
        </is>
      </c>
      <c r="C13" s="18" t="inlineStr">
        <is>
          <t>FIK-D02</t>
        </is>
      </c>
      <c r="D13" s="18" t="inlineStr">
        <is>
          <t>Fertigungssteuerung</t>
        </is>
      </c>
      <c r="E13" s="19" t="n">
        <v>46286</v>
      </c>
      <c r="F13" s="20" t="n">
        <v>200</v>
      </c>
      <c r="G13" s="18" t="inlineStr">
        <is>
          <t>Normal</t>
        </is>
      </c>
      <c r="H13" s="18" t="inlineStr">
        <is>
          <t>Abgeschlossen</t>
        </is>
      </c>
      <c r="I13" s="21" t="n">
        <v>2</v>
      </c>
      <c r="J13" s="8">
        <f>IF($A13="","",IFERROR(VLOOKUP($C13,Parameter!$A$10:$F$109,3,FALSE),""))</f>
        <v/>
      </c>
      <c r="K13" s="8">
        <f>IF($A13="","",IFERROR(VLOOKUP($C13,Parameter!$A$10:$F$109,4,FALSE),""))</f>
        <v/>
      </c>
      <c r="L13" s="8">
        <f>IF(OR($A13="",$F13="",$K13=""),"",IFERROR($F13*$K13/60,""))</f>
        <v/>
      </c>
      <c r="M13" s="8">
        <f>IF($A13="","",IFERROR(VLOOKUP($C13,Parameter!$A$10:$F$109,5,FALSE),""))</f>
        <v/>
      </c>
      <c r="N13" s="8">
        <f>IF($A13="","",IF(COUNT($I13,$J13,$L13,$M13)&lt;4,"",IFERROR(SUM($I13,$J13,$L13,$M13),"")))</f>
        <v/>
      </c>
      <c r="O13" s="8">
        <f>IF($A13="","",IFERROR(VLOOKUP($C13,Parameter!$A$10:$F$109,6,FALSE),""))</f>
        <v/>
      </c>
      <c r="P13" s="16">
        <f>IF(OR($A13="",$N13="",$O13=""),"",IFERROR(MAX(1,ROUNDUP($N13/$O13,0)),""))</f>
        <v/>
      </c>
      <c r="Q13" s="23">
        <f>IF(OR($A13="",$E13="",$P13=""),"",IFERROR(WORKDAY.INTL($E13-1,$P13,1),""))</f>
        <v/>
      </c>
      <c r="R13" s="19" t="n">
        <v>46286</v>
      </c>
      <c r="S13" s="16">
        <f>IF(OR($A13="",$Q13="",$R13=""),"",IFERROR($Q13-$R13,""))</f>
        <v/>
      </c>
      <c r="T13" s="6">
        <f>IF($A13="","",IF(OR($B13="",$C13="",$D13="",$E13="",$F13="",$G13="",$H13="",$I13="",$J13="",$K13="",$M13="",$O13=""),"Eingabe unvollständig",IF($H13="Abgeschlossen","Abgeschlossen",IF($R13="","Ohne Bedarfstermin",IF($Q13&gt;$R13,"Terminrisiko",IF(OR($N13&gt;Parameter!$I$10,$F13&gt;Parameter!$I$11,$I13&gt;Parameter!$I$12),"Plausibilität prüfen","Im Plan"))))))</f>
        <v/>
      </c>
    </row>
    <row r="14">
      <c r="A14" s="18" t="inlineStr">
        <is>
          <t>FIK-AUF-2026-007</t>
        </is>
      </c>
      <c r="B14" s="18" t="inlineStr">
        <is>
          <t>Fiktivplatte G19</t>
        </is>
      </c>
      <c r="C14" s="18" t="inlineStr">
        <is>
          <t>FIK-F03</t>
        </is>
      </c>
      <c r="D14" s="18" t="inlineStr">
        <is>
          <t>Arbeitsvorbereitung</t>
        </is>
      </c>
      <c r="E14" s="19" t="n">
        <v>46287</v>
      </c>
      <c r="F14" s="20" t="n">
        <v>600</v>
      </c>
      <c r="G14" s="18" t="inlineStr">
        <is>
          <t>Eilig</t>
        </is>
      </c>
      <c r="H14" s="18" t="inlineStr">
        <is>
          <t>In Arbeit</t>
        </is>
      </c>
      <c r="I14" s="21" t="n">
        <v>10</v>
      </c>
      <c r="J14" s="12">
        <f>IF($A14="","",IFERROR(VLOOKUP($C14,Parameter!$A$10:$F$109,3,FALSE),""))</f>
        <v/>
      </c>
      <c r="K14" s="12">
        <f>IF($A14="","",IFERROR(VLOOKUP($C14,Parameter!$A$10:$F$109,4,FALSE),""))</f>
        <v/>
      </c>
      <c r="L14" s="12">
        <f>IF(OR($A14="",$F14="",$K14=""),"",IFERROR($F14*$K14/60,""))</f>
        <v/>
      </c>
      <c r="M14" s="12">
        <f>IF($A14="","",IFERROR(VLOOKUP($C14,Parameter!$A$10:$F$109,5,FALSE),""))</f>
        <v/>
      </c>
      <c r="N14" s="12">
        <f>IF($A14="","",IF(COUNT($I14,$J14,$L14,$M14)&lt;4,"",IFERROR(SUM($I14,$J14,$L14,$M14),"")))</f>
        <v/>
      </c>
      <c r="O14" s="12">
        <f>IF($A14="","",IFERROR(VLOOKUP($C14,Parameter!$A$10:$F$109,6,FALSE),""))</f>
        <v/>
      </c>
      <c r="P14" s="15">
        <f>IF(OR($A14="",$N14="",$O14=""),"",IFERROR(MAX(1,ROUNDUP($N14/$O14,0)),""))</f>
        <v/>
      </c>
      <c r="Q14" s="22">
        <f>IF(OR($A14="",$E14="",$P14=""),"",IFERROR(WORKDAY.INTL($E14-1,$P14,1),""))</f>
        <v/>
      </c>
      <c r="R14" s="19" t="n">
        <v>46290</v>
      </c>
      <c r="S14" s="15">
        <f>IF(OR($A14="",$Q14="",$R14=""),"",IFERROR($Q14-$R14,""))</f>
        <v/>
      </c>
      <c r="T14" s="9">
        <f>IF($A14="","",IF(OR($B14="",$C14="",$D14="",$E14="",$F14="",$G14="",$H14="",$I14="",$J14="",$K14="",$M14="",$O14=""),"Eingabe unvollständig",IF($H14="Abgeschlossen","Abgeschlossen",IF($R14="","Ohne Bedarfstermin",IF($Q14&gt;$R14,"Terminrisiko",IF(OR($N14&gt;Parameter!$I$10,$F14&gt;Parameter!$I$11,$I14&gt;Parameter!$I$12),"Plausibilität prüfen","Im Plan"))))))</f>
        <v/>
      </c>
    </row>
    <row r="15">
      <c r="A15" s="18" t="inlineStr">
        <is>
          <t>FIK-AUF-2026-008</t>
        </is>
      </c>
      <c r="B15" s="18" t="inlineStr">
        <is>
          <t>Fiktivkappe H27</t>
        </is>
      </c>
      <c r="C15" s="18" t="inlineStr">
        <is>
          <t>FIK-P04</t>
        </is>
      </c>
      <c r="D15" s="18" t="inlineStr">
        <is>
          <t>Schichtkoordination</t>
        </is>
      </c>
      <c r="E15" s="19" t="n">
        <v>46288</v>
      </c>
      <c r="F15" s="20" t="n">
        <v>160</v>
      </c>
      <c r="G15" s="18" t="inlineStr">
        <is>
          <t>Normal</t>
        </is>
      </c>
      <c r="H15" s="18" t="inlineStr">
        <is>
          <t>Geplant</t>
        </is>
      </c>
      <c r="I15" s="21" t="n">
        <v>1</v>
      </c>
      <c r="J15" s="8">
        <f>IF($A15="","",IFERROR(VLOOKUP($C15,Parameter!$A$10:$F$109,3,FALSE),""))</f>
        <v/>
      </c>
      <c r="K15" s="8">
        <f>IF($A15="","",IFERROR(VLOOKUP($C15,Parameter!$A$10:$F$109,4,FALSE),""))</f>
        <v/>
      </c>
      <c r="L15" s="8">
        <f>IF(OR($A15="",$F15="",$K15=""),"",IFERROR($F15*$K15/60,""))</f>
        <v/>
      </c>
      <c r="M15" s="8">
        <f>IF($A15="","",IFERROR(VLOOKUP($C15,Parameter!$A$10:$F$109,5,FALSE),""))</f>
        <v/>
      </c>
      <c r="N15" s="8">
        <f>IF($A15="","",IF(COUNT($I15,$J15,$L15,$M15)&lt;4,"",IFERROR(SUM($I15,$J15,$L15,$M15),"")))</f>
        <v/>
      </c>
      <c r="O15" s="8">
        <f>IF($A15="","",IFERROR(VLOOKUP($C15,Parameter!$A$10:$F$109,6,FALSE),""))</f>
        <v/>
      </c>
      <c r="P15" s="16">
        <f>IF(OR($A15="",$N15="",$O15=""),"",IFERROR(MAX(1,ROUNDUP($N15/$O15,0)),""))</f>
        <v/>
      </c>
      <c r="Q15" s="23">
        <f>IF(OR($A15="",$E15="",$P15=""),"",IFERROR(WORKDAY.INTL($E15-1,$P15,1),""))</f>
        <v/>
      </c>
      <c r="R15" s="19" t="n">
        <v>46289</v>
      </c>
      <c r="S15" s="16">
        <f>IF(OR($A15="",$Q15="",$R15=""),"",IFERROR($Q15-$R15,""))</f>
        <v/>
      </c>
      <c r="T15" s="6">
        <f>IF($A15="","",IF(OR($B15="",$C15="",$D15="",$E15="",$F15="",$G15="",$H15="",$I15="",$J15="",$K15="",$M15="",$O15=""),"Eingabe unvollständig",IF($H15="Abgeschlossen","Abgeschlossen",IF($R15="","Ohne Bedarfstermin",IF($Q15&gt;$R15,"Terminrisiko",IF(OR($N15&gt;Parameter!$I$10,$F15&gt;Parameter!$I$11,$I15&gt;Parameter!$I$12),"Plausibilität prüfen","Im Plan"))))))</f>
        <v/>
      </c>
    </row>
    <row r="16">
      <c r="A16" s="18" t="inlineStr">
        <is>
          <t>FIK-AUF-2026-009</t>
        </is>
      </c>
      <c r="B16" s="18" t="inlineStr">
        <is>
          <t>Fiktivachse J42</t>
        </is>
      </c>
      <c r="C16" s="18" t="inlineStr">
        <is>
          <t>FIK-D02</t>
        </is>
      </c>
      <c r="D16" s="18" t="inlineStr">
        <is>
          <t>Produktionsplanung</t>
        </is>
      </c>
      <c r="E16" s="19" t="n">
        <v>46289</v>
      </c>
      <c r="F16" s="20" t="n">
        <v>10000</v>
      </c>
      <c r="G16" s="18" t="inlineStr">
        <is>
          <t>Hoch</t>
        </is>
      </c>
      <c r="H16" s="18" t="inlineStr">
        <is>
          <t>Freigegeben</t>
        </is>
      </c>
      <c r="I16" s="21" t="n">
        <v>0</v>
      </c>
      <c r="J16" s="12">
        <f>IF($A16="","",IFERROR(VLOOKUP($C16,Parameter!$A$10:$F$109,3,FALSE),""))</f>
        <v/>
      </c>
      <c r="K16" s="12">
        <f>IF($A16="","",IFERROR(VLOOKUP($C16,Parameter!$A$10:$F$109,4,FALSE),""))</f>
        <v/>
      </c>
      <c r="L16" s="12">
        <f>IF(OR($A16="",$F16="",$K16=""),"",IFERROR($F16*$K16/60,""))</f>
        <v/>
      </c>
      <c r="M16" s="12">
        <f>IF($A16="","",IFERROR(VLOOKUP($C16,Parameter!$A$10:$F$109,5,FALSE),""))</f>
        <v/>
      </c>
      <c r="N16" s="12">
        <f>IF($A16="","",IF(COUNT($I16,$J16,$L16,$M16)&lt;4,"",IFERROR(SUM($I16,$J16,$L16,$M16),"")))</f>
        <v/>
      </c>
      <c r="O16" s="12">
        <f>IF($A16="","",IFERROR(VLOOKUP($C16,Parameter!$A$10:$F$109,6,FALSE),""))</f>
        <v/>
      </c>
      <c r="P16" s="15">
        <f>IF(OR($A16="",$N16="",$O16=""),"",IFERROR(MAX(1,ROUNDUP($N16/$O16,0)),""))</f>
        <v/>
      </c>
      <c r="Q16" s="22">
        <f>IF(OR($A16="",$E16="",$P16=""),"",IFERROR(WORKDAY.INTL($E16-1,$P16,1),""))</f>
        <v/>
      </c>
      <c r="R16" s="19" t="n">
        <v>46330</v>
      </c>
      <c r="S16" s="15">
        <f>IF(OR($A16="",$Q16="",$R16=""),"",IFERROR($Q16-$R16,""))</f>
        <v/>
      </c>
      <c r="T16" s="9">
        <f>IF($A16="","",IF(OR($B16="",$C16="",$D16="",$E16="",$F16="",$G16="",$H16="",$I16="",$J16="",$K16="",$M16="",$O16=""),"Eingabe unvollständig",IF($H16="Abgeschlossen","Abgeschlossen",IF($R16="","Ohne Bedarfstermin",IF($Q16&gt;$R16,"Terminrisiko",IF(OR($N16&gt;Parameter!$I$10,$F16&gt;Parameter!$I$11,$I16&gt;Parameter!$I$12),"Plausibilität prüfen","Im Plan"))))))</f>
        <v/>
      </c>
    </row>
    <row r="17">
      <c r="A17" s="18" t="inlineStr">
        <is>
          <t>FIK-AUF-2026-010</t>
        </is>
      </c>
      <c r="B17" s="18" t="inlineStr">
        <is>
          <t>Fiktivring K15</t>
        </is>
      </c>
      <c r="C17" s="18" t="inlineStr">
        <is>
          <t>FIK-M01</t>
        </is>
      </c>
      <c r="D17" s="18" t="inlineStr">
        <is>
          <t>Arbeitsvorbereitung</t>
        </is>
      </c>
      <c r="E17" s="19" t="n">
        <v>46290</v>
      </c>
      <c r="F17" s="20" t="n">
        <v>60</v>
      </c>
      <c r="G17" s="18" t="inlineStr">
        <is>
          <t>Niedrig</t>
        </is>
      </c>
      <c r="H17" s="18" t="inlineStr">
        <is>
          <t>Zurückgestellt</t>
        </is>
      </c>
      <c r="I17" s="21" t="n">
        <v>0.25</v>
      </c>
      <c r="J17" s="8">
        <f>IF($A17="","",IFERROR(VLOOKUP($C17,Parameter!$A$10:$F$109,3,FALSE),""))</f>
        <v/>
      </c>
      <c r="K17" s="8">
        <f>IF($A17="","",IFERROR(VLOOKUP($C17,Parameter!$A$10:$F$109,4,FALSE),""))</f>
        <v/>
      </c>
      <c r="L17" s="8">
        <f>IF(OR($A17="",$F17="",$K17=""),"",IFERROR($F17*$K17/60,""))</f>
        <v/>
      </c>
      <c r="M17" s="8">
        <f>IF($A17="","",IFERROR(VLOOKUP($C17,Parameter!$A$10:$F$109,5,FALSE),""))</f>
        <v/>
      </c>
      <c r="N17" s="8">
        <f>IF($A17="","",IF(COUNT($I17,$J17,$L17,$M17)&lt;4,"",IFERROR(SUM($I17,$J17,$L17,$M17),"")))</f>
        <v/>
      </c>
      <c r="O17" s="8">
        <f>IF($A17="","",IFERROR(VLOOKUP($C17,Parameter!$A$10:$F$109,6,FALSE),""))</f>
        <v/>
      </c>
      <c r="P17" s="16">
        <f>IF(OR($A17="",$N17="",$O17=""),"",IFERROR(MAX(1,ROUNDUP($N17/$O17,0)),""))</f>
        <v/>
      </c>
      <c r="Q17" s="23">
        <f>IF(OR($A17="",$E17="",$P17=""),"",IFERROR(WORKDAY.INTL($E17-1,$P17,1),""))</f>
        <v/>
      </c>
      <c r="R17" s="19" t="n"/>
      <c r="S17" s="16">
        <f>IF(OR($A17="",$Q17="",$R17=""),"",IFERROR($Q17-$R17,""))</f>
        <v/>
      </c>
      <c r="T17" s="6">
        <f>IF($A17="","",IF(OR($B17="",$C17="",$D17="",$E17="",$F17="",$G17="",$H17="",$I17="",$J17="",$K17="",$M17="",$O17=""),"Eingabe unvollständig",IF($H17="Abgeschlossen","Abgeschlossen",IF($R17="","Ohne Bedarfstermin",IF($Q17&gt;$R17,"Terminrisiko",IF(OR($N17&gt;Parameter!$I$10,$F17&gt;Parameter!$I$11,$I17&gt;Parameter!$I$12),"Plausibilität prüfen","Im Plan"))))))</f>
        <v/>
      </c>
    </row>
    <row r="18">
      <c r="A18" s="18" t="n"/>
      <c r="B18" s="18" t="n"/>
      <c r="C18" s="18" t="n"/>
      <c r="D18" s="18" t="n"/>
      <c r="E18" s="19" t="n"/>
      <c r="F18" s="20" t="n"/>
      <c r="G18" s="18" t="n"/>
      <c r="H18" s="18" t="n"/>
      <c r="I18" s="21" t="n"/>
      <c r="J18" s="12">
        <f>IF($A18="","",IFERROR(VLOOKUP($C18,Parameter!$A$10:$F$109,3,FALSE),""))</f>
        <v/>
      </c>
      <c r="K18" s="12">
        <f>IF($A18="","",IFERROR(VLOOKUP($C18,Parameter!$A$10:$F$109,4,FALSE),""))</f>
        <v/>
      </c>
      <c r="L18" s="12">
        <f>IF(OR($A18="",$F18="",$K18=""),"",IFERROR($F18*$K18/60,""))</f>
        <v/>
      </c>
      <c r="M18" s="12">
        <f>IF($A18="","",IFERROR(VLOOKUP($C18,Parameter!$A$10:$F$109,5,FALSE),""))</f>
        <v/>
      </c>
      <c r="N18" s="12">
        <f>IF($A18="","",IF(COUNT($I18,$J18,$L18,$M18)&lt;4,"",IFERROR(SUM($I18,$J18,$L18,$M18),"")))</f>
        <v/>
      </c>
      <c r="O18" s="12">
        <f>IF($A18="","",IFERROR(VLOOKUP($C18,Parameter!$A$10:$F$109,6,FALSE),""))</f>
        <v/>
      </c>
      <c r="P18" s="15">
        <f>IF(OR($A18="",$N18="",$O18=""),"",IFERROR(MAX(1,ROUNDUP($N18/$O18,0)),""))</f>
        <v/>
      </c>
      <c r="Q18" s="22">
        <f>IF(OR($A18="",$E18="",$P18=""),"",IFERROR(WORKDAY.INTL($E18-1,$P18,1),""))</f>
        <v/>
      </c>
      <c r="R18" s="19" t="n"/>
      <c r="S18" s="15">
        <f>IF(OR($A18="",$Q18="",$R18=""),"",IFERROR($Q18-$R18,""))</f>
        <v/>
      </c>
      <c r="T18" s="9">
        <f>IF($A18="","",IF(OR($B18="",$C18="",$D18="",$E18="",$F18="",$G18="",$H18="",$I18="",$J18="",$K18="",$M18="",$O18=""),"Eingabe unvollständig",IF($H18="Abgeschlossen","Abgeschlossen",IF($R18="","Ohne Bedarfstermin",IF($Q18&gt;$R18,"Terminrisiko",IF(OR($N18&gt;Parameter!$I$10,$F18&gt;Parameter!$I$11,$I18&gt;Parameter!$I$12),"Plausibilität prüfen","Im Plan"))))))</f>
        <v/>
      </c>
    </row>
    <row r="19">
      <c r="A19" s="18" t="n"/>
      <c r="B19" s="18" t="n"/>
      <c r="C19" s="18" t="n"/>
      <c r="D19" s="18" t="n"/>
      <c r="E19" s="19" t="n"/>
      <c r="F19" s="20" t="n"/>
      <c r="G19" s="18" t="n"/>
      <c r="H19" s="18" t="n"/>
      <c r="I19" s="21" t="n"/>
      <c r="J19" s="8">
        <f>IF($A19="","",IFERROR(VLOOKUP($C19,Parameter!$A$10:$F$109,3,FALSE),""))</f>
        <v/>
      </c>
      <c r="K19" s="8">
        <f>IF($A19="","",IFERROR(VLOOKUP($C19,Parameter!$A$10:$F$109,4,FALSE),""))</f>
        <v/>
      </c>
      <c r="L19" s="8">
        <f>IF(OR($A19="",$F19="",$K19=""),"",IFERROR($F19*$K19/60,""))</f>
        <v/>
      </c>
      <c r="M19" s="8">
        <f>IF($A19="","",IFERROR(VLOOKUP($C19,Parameter!$A$10:$F$109,5,FALSE),""))</f>
        <v/>
      </c>
      <c r="N19" s="8">
        <f>IF($A19="","",IF(COUNT($I19,$J19,$L19,$M19)&lt;4,"",IFERROR(SUM($I19,$J19,$L19,$M19),"")))</f>
        <v/>
      </c>
      <c r="O19" s="8">
        <f>IF($A19="","",IFERROR(VLOOKUP($C19,Parameter!$A$10:$F$109,6,FALSE),""))</f>
        <v/>
      </c>
      <c r="P19" s="16">
        <f>IF(OR($A19="",$N19="",$O19=""),"",IFERROR(MAX(1,ROUNDUP($N19/$O19,0)),""))</f>
        <v/>
      </c>
      <c r="Q19" s="23">
        <f>IF(OR($A19="",$E19="",$P19=""),"",IFERROR(WORKDAY.INTL($E19-1,$P19,1),""))</f>
        <v/>
      </c>
      <c r="R19" s="19" t="n"/>
      <c r="S19" s="16">
        <f>IF(OR($A19="",$Q19="",$R19=""),"",IFERROR($Q19-$R19,""))</f>
        <v/>
      </c>
      <c r="T19" s="6">
        <f>IF($A19="","",IF(OR($B19="",$C19="",$D19="",$E19="",$F19="",$G19="",$H19="",$I19="",$J19="",$K19="",$M19="",$O19=""),"Eingabe unvollständig",IF($H19="Abgeschlossen","Abgeschlossen",IF($R19="","Ohne Bedarfstermin",IF($Q19&gt;$R19,"Terminrisiko",IF(OR($N19&gt;Parameter!$I$10,$F19&gt;Parameter!$I$11,$I19&gt;Parameter!$I$12),"Plausibilität prüfen","Im Plan"))))))</f>
        <v/>
      </c>
    </row>
    <row r="20">
      <c r="A20" s="18" t="n"/>
      <c r="B20" s="18" t="n"/>
      <c r="C20" s="18" t="n"/>
      <c r="D20" s="18" t="n"/>
      <c r="E20" s="19" t="n"/>
      <c r="F20" s="20" t="n"/>
      <c r="G20" s="18" t="n"/>
      <c r="H20" s="18" t="n"/>
      <c r="I20" s="21" t="n"/>
      <c r="J20" s="12">
        <f>IF($A20="","",IFERROR(VLOOKUP($C20,Parameter!$A$10:$F$109,3,FALSE),""))</f>
        <v/>
      </c>
      <c r="K20" s="12">
        <f>IF($A20="","",IFERROR(VLOOKUP($C20,Parameter!$A$10:$F$109,4,FALSE),""))</f>
        <v/>
      </c>
      <c r="L20" s="12">
        <f>IF(OR($A20="",$F20="",$K20=""),"",IFERROR($F20*$K20/60,""))</f>
        <v/>
      </c>
      <c r="M20" s="12">
        <f>IF($A20="","",IFERROR(VLOOKUP($C20,Parameter!$A$10:$F$109,5,FALSE),""))</f>
        <v/>
      </c>
      <c r="N20" s="12">
        <f>IF($A20="","",IF(COUNT($I20,$J20,$L20,$M20)&lt;4,"",IFERROR(SUM($I20,$J20,$L20,$M20),"")))</f>
        <v/>
      </c>
      <c r="O20" s="12">
        <f>IF($A20="","",IFERROR(VLOOKUP($C20,Parameter!$A$10:$F$109,6,FALSE),""))</f>
        <v/>
      </c>
      <c r="P20" s="15">
        <f>IF(OR($A20="",$N20="",$O20=""),"",IFERROR(MAX(1,ROUNDUP($N20/$O20,0)),""))</f>
        <v/>
      </c>
      <c r="Q20" s="22">
        <f>IF(OR($A20="",$E20="",$P20=""),"",IFERROR(WORKDAY.INTL($E20-1,$P20,1),""))</f>
        <v/>
      </c>
      <c r="R20" s="19" t="n"/>
      <c r="S20" s="15">
        <f>IF(OR($A20="",$Q20="",$R20=""),"",IFERROR($Q20-$R20,""))</f>
        <v/>
      </c>
      <c r="T20" s="9">
        <f>IF($A20="","",IF(OR($B20="",$C20="",$D20="",$E20="",$F20="",$G20="",$H20="",$I20="",$J20="",$K20="",$M20="",$O20=""),"Eingabe unvollständig",IF($H20="Abgeschlossen","Abgeschlossen",IF($R20="","Ohne Bedarfstermin",IF($Q20&gt;$R20,"Terminrisiko",IF(OR($N20&gt;Parameter!$I$10,$F20&gt;Parameter!$I$11,$I20&gt;Parameter!$I$12),"Plausibilität prüfen","Im Plan"))))))</f>
        <v/>
      </c>
    </row>
    <row r="21">
      <c r="A21" s="18" t="n"/>
      <c r="B21" s="18" t="n"/>
      <c r="C21" s="18" t="n"/>
      <c r="D21" s="18" t="n"/>
      <c r="E21" s="19" t="n"/>
      <c r="F21" s="20" t="n"/>
      <c r="G21" s="18" t="n"/>
      <c r="H21" s="18" t="n"/>
      <c r="I21" s="21" t="n"/>
      <c r="J21" s="8">
        <f>IF($A21="","",IFERROR(VLOOKUP($C21,Parameter!$A$10:$F$109,3,FALSE),""))</f>
        <v/>
      </c>
      <c r="K21" s="8">
        <f>IF($A21="","",IFERROR(VLOOKUP($C21,Parameter!$A$10:$F$109,4,FALSE),""))</f>
        <v/>
      </c>
      <c r="L21" s="8">
        <f>IF(OR($A21="",$F21="",$K21=""),"",IFERROR($F21*$K21/60,""))</f>
        <v/>
      </c>
      <c r="M21" s="8">
        <f>IF($A21="","",IFERROR(VLOOKUP($C21,Parameter!$A$10:$F$109,5,FALSE),""))</f>
        <v/>
      </c>
      <c r="N21" s="8">
        <f>IF($A21="","",IF(COUNT($I21,$J21,$L21,$M21)&lt;4,"",IFERROR(SUM($I21,$J21,$L21,$M21),"")))</f>
        <v/>
      </c>
      <c r="O21" s="8">
        <f>IF($A21="","",IFERROR(VLOOKUP($C21,Parameter!$A$10:$F$109,6,FALSE),""))</f>
        <v/>
      </c>
      <c r="P21" s="16">
        <f>IF(OR($A21="",$N21="",$O21=""),"",IFERROR(MAX(1,ROUNDUP($N21/$O21,0)),""))</f>
        <v/>
      </c>
      <c r="Q21" s="23">
        <f>IF(OR($A21="",$E21="",$P21=""),"",IFERROR(WORKDAY.INTL($E21-1,$P21,1),""))</f>
        <v/>
      </c>
      <c r="R21" s="19" t="n"/>
      <c r="S21" s="16">
        <f>IF(OR($A21="",$Q21="",$R21=""),"",IFERROR($Q21-$R21,""))</f>
        <v/>
      </c>
      <c r="T21" s="6">
        <f>IF($A21="","",IF(OR($B21="",$C21="",$D21="",$E21="",$F21="",$G21="",$H21="",$I21="",$J21="",$K21="",$M21="",$O21=""),"Eingabe unvollständig",IF($H21="Abgeschlossen","Abgeschlossen",IF($R21="","Ohne Bedarfstermin",IF($Q21&gt;$R21,"Terminrisiko",IF(OR($N21&gt;Parameter!$I$10,$F21&gt;Parameter!$I$11,$I21&gt;Parameter!$I$12),"Plausibilität prüfen","Im Plan"))))))</f>
        <v/>
      </c>
    </row>
    <row r="22">
      <c r="A22" s="18" t="n"/>
      <c r="B22" s="18" t="n"/>
      <c r="C22" s="18" t="n"/>
      <c r="D22" s="18" t="n"/>
      <c r="E22" s="19" t="n"/>
      <c r="F22" s="20" t="n"/>
      <c r="G22" s="18" t="n"/>
      <c r="H22" s="18" t="n"/>
      <c r="I22" s="21" t="n"/>
      <c r="J22" s="12">
        <f>IF($A22="","",IFERROR(VLOOKUP($C22,Parameter!$A$10:$F$109,3,FALSE),""))</f>
        <v/>
      </c>
      <c r="K22" s="12">
        <f>IF($A22="","",IFERROR(VLOOKUP($C22,Parameter!$A$10:$F$109,4,FALSE),""))</f>
        <v/>
      </c>
      <c r="L22" s="12">
        <f>IF(OR($A22="",$F22="",$K22=""),"",IFERROR($F22*$K22/60,""))</f>
        <v/>
      </c>
      <c r="M22" s="12">
        <f>IF($A22="","",IFERROR(VLOOKUP($C22,Parameter!$A$10:$F$109,5,FALSE),""))</f>
        <v/>
      </c>
      <c r="N22" s="12">
        <f>IF($A22="","",IF(COUNT($I22,$J22,$L22,$M22)&lt;4,"",IFERROR(SUM($I22,$J22,$L22,$M22),"")))</f>
        <v/>
      </c>
      <c r="O22" s="12">
        <f>IF($A22="","",IFERROR(VLOOKUP($C22,Parameter!$A$10:$F$109,6,FALSE),""))</f>
        <v/>
      </c>
      <c r="P22" s="15">
        <f>IF(OR($A22="",$N22="",$O22=""),"",IFERROR(MAX(1,ROUNDUP($N22/$O22,0)),""))</f>
        <v/>
      </c>
      <c r="Q22" s="22">
        <f>IF(OR($A22="",$E22="",$P22=""),"",IFERROR(WORKDAY.INTL($E22-1,$P22,1),""))</f>
        <v/>
      </c>
      <c r="R22" s="19" t="n"/>
      <c r="S22" s="15">
        <f>IF(OR($A22="",$Q22="",$R22=""),"",IFERROR($Q22-$R22,""))</f>
        <v/>
      </c>
      <c r="T22" s="9">
        <f>IF($A22="","",IF(OR($B22="",$C22="",$D22="",$E22="",$F22="",$G22="",$H22="",$I22="",$J22="",$K22="",$M22="",$O22=""),"Eingabe unvollständig",IF($H22="Abgeschlossen","Abgeschlossen",IF($R22="","Ohne Bedarfstermin",IF($Q22&gt;$R22,"Terminrisiko",IF(OR($N22&gt;Parameter!$I$10,$F22&gt;Parameter!$I$11,$I22&gt;Parameter!$I$12),"Plausibilität prüfen","Im Plan"))))))</f>
        <v/>
      </c>
    </row>
    <row r="23">
      <c r="A23" s="18" t="n"/>
      <c r="B23" s="18" t="n"/>
      <c r="C23" s="18" t="n"/>
      <c r="D23" s="18" t="n"/>
      <c r="E23" s="19" t="n"/>
      <c r="F23" s="20" t="n"/>
      <c r="G23" s="18" t="n"/>
      <c r="H23" s="18" t="n"/>
      <c r="I23" s="21" t="n"/>
      <c r="J23" s="8">
        <f>IF($A23="","",IFERROR(VLOOKUP($C23,Parameter!$A$10:$F$109,3,FALSE),""))</f>
        <v/>
      </c>
      <c r="K23" s="8">
        <f>IF($A23="","",IFERROR(VLOOKUP($C23,Parameter!$A$10:$F$109,4,FALSE),""))</f>
        <v/>
      </c>
      <c r="L23" s="8">
        <f>IF(OR($A23="",$F23="",$K23=""),"",IFERROR($F23*$K23/60,""))</f>
        <v/>
      </c>
      <c r="M23" s="8">
        <f>IF($A23="","",IFERROR(VLOOKUP($C23,Parameter!$A$10:$F$109,5,FALSE),""))</f>
        <v/>
      </c>
      <c r="N23" s="8">
        <f>IF($A23="","",IF(COUNT($I23,$J23,$L23,$M23)&lt;4,"",IFERROR(SUM($I23,$J23,$L23,$M23),"")))</f>
        <v/>
      </c>
      <c r="O23" s="8">
        <f>IF($A23="","",IFERROR(VLOOKUP($C23,Parameter!$A$10:$F$109,6,FALSE),""))</f>
        <v/>
      </c>
      <c r="P23" s="16">
        <f>IF(OR($A23="",$N23="",$O23=""),"",IFERROR(MAX(1,ROUNDUP($N23/$O23,0)),""))</f>
        <v/>
      </c>
      <c r="Q23" s="23">
        <f>IF(OR($A23="",$E23="",$P23=""),"",IFERROR(WORKDAY.INTL($E23-1,$P23,1),""))</f>
        <v/>
      </c>
      <c r="R23" s="19" t="n"/>
      <c r="S23" s="16">
        <f>IF(OR($A23="",$Q23="",$R23=""),"",IFERROR($Q23-$R23,""))</f>
        <v/>
      </c>
      <c r="T23" s="6">
        <f>IF($A23="","",IF(OR($B23="",$C23="",$D23="",$E23="",$F23="",$G23="",$H23="",$I23="",$J23="",$K23="",$M23="",$O23=""),"Eingabe unvollständig",IF($H23="Abgeschlossen","Abgeschlossen",IF($R23="","Ohne Bedarfstermin",IF($Q23&gt;$R23,"Terminrisiko",IF(OR($N23&gt;Parameter!$I$10,$F23&gt;Parameter!$I$11,$I23&gt;Parameter!$I$12),"Plausibilität prüfen","Im Plan"))))))</f>
        <v/>
      </c>
    </row>
    <row r="24">
      <c r="A24" s="18" t="n"/>
      <c r="B24" s="18" t="n"/>
      <c r="C24" s="18" t="n"/>
      <c r="D24" s="18" t="n"/>
      <c r="E24" s="19" t="n"/>
      <c r="F24" s="20" t="n"/>
      <c r="G24" s="18" t="n"/>
      <c r="H24" s="18" t="n"/>
      <c r="I24" s="21" t="n"/>
      <c r="J24" s="12">
        <f>IF($A24="","",IFERROR(VLOOKUP($C24,Parameter!$A$10:$F$109,3,FALSE),""))</f>
        <v/>
      </c>
      <c r="K24" s="12">
        <f>IF($A24="","",IFERROR(VLOOKUP($C24,Parameter!$A$10:$F$109,4,FALSE),""))</f>
        <v/>
      </c>
      <c r="L24" s="12">
        <f>IF(OR($A24="",$F24="",$K24=""),"",IFERROR($F24*$K24/60,""))</f>
        <v/>
      </c>
      <c r="M24" s="12">
        <f>IF($A24="","",IFERROR(VLOOKUP($C24,Parameter!$A$10:$F$109,5,FALSE),""))</f>
        <v/>
      </c>
      <c r="N24" s="12">
        <f>IF($A24="","",IF(COUNT($I24,$J24,$L24,$M24)&lt;4,"",IFERROR(SUM($I24,$J24,$L24,$M24),"")))</f>
        <v/>
      </c>
      <c r="O24" s="12">
        <f>IF($A24="","",IFERROR(VLOOKUP($C24,Parameter!$A$10:$F$109,6,FALSE),""))</f>
        <v/>
      </c>
      <c r="P24" s="15">
        <f>IF(OR($A24="",$N24="",$O24=""),"",IFERROR(MAX(1,ROUNDUP($N24/$O24,0)),""))</f>
        <v/>
      </c>
      <c r="Q24" s="22">
        <f>IF(OR($A24="",$E24="",$P24=""),"",IFERROR(WORKDAY.INTL($E24-1,$P24,1),""))</f>
        <v/>
      </c>
      <c r="R24" s="19" t="n"/>
      <c r="S24" s="15">
        <f>IF(OR($A24="",$Q24="",$R24=""),"",IFERROR($Q24-$R24,""))</f>
        <v/>
      </c>
      <c r="T24" s="9">
        <f>IF($A24="","",IF(OR($B24="",$C24="",$D24="",$E24="",$F24="",$G24="",$H24="",$I24="",$J24="",$K24="",$M24="",$O24=""),"Eingabe unvollständig",IF($H24="Abgeschlossen","Abgeschlossen",IF($R24="","Ohne Bedarfstermin",IF($Q24&gt;$R24,"Terminrisiko",IF(OR($N24&gt;Parameter!$I$10,$F24&gt;Parameter!$I$11,$I24&gt;Parameter!$I$12),"Plausibilität prüfen","Im Plan"))))))</f>
        <v/>
      </c>
    </row>
    <row r="25">
      <c r="A25" s="18" t="n"/>
      <c r="B25" s="18" t="n"/>
      <c r="C25" s="18" t="n"/>
      <c r="D25" s="18" t="n"/>
      <c r="E25" s="19" t="n"/>
      <c r="F25" s="20" t="n"/>
      <c r="G25" s="18" t="n"/>
      <c r="H25" s="18" t="n"/>
      <c r="I25" s="21" t="n"/>
      <c r="J25" s="8">
        <f>IF($A25="","",IFERROR(VLOOKUP($C25,Parameter!$A$10:$F$109,3,FALSE),""))</f>
        <v/>
      </c>
      <c r="K25" s="8">
        <f>IF($A25="","",IFERROR(VLOOKUP($C25,Parameter!$A$10:$F$109,4,FALSE),""))</f>
        <v/>
      </c>
      <c r="L25" s="8">
        <f>IF(OR($A25="",$F25="",$K25=""),"",IFERROR($F25*$K25/60,""))</f>
        <v/>
      </c>
      <c r="M25" s="8">
        <f>IF($A25="","",IFERROR(VLOOKUP($C25,Parameter!$A$10:$F$109,5,FALSE),""))</f>
        <v/>
      </c>
      <c r="N25" s="8">
        <f>IF($A25="","",IF(COUNT($I25,$J25,$L25,$M25)&lt;4,"",IFERROR(SUM($I25,$J25,$L25,$M25),"")))</f>
        <v/>
      </c>
      <c r="O25" s="8">
        <f>IF($A25="","",IFERROR(VLOOKUP($C25,Parameter!$A$10:$F$109,6,FALSE),""))</f>
        <v/>
      </c>
      <c r="P25" s="16">
        <f>IF(OR($A25="",$N25="",$O25=""),"",IFERROR(MAX(1,ROUNDUP($N25/$O25,0)),""))</f>
        <v/>
      </c>
      <c r="Q25" s="23">
        <f>IF(OR($A25="",$E25="",$P25=""),"",IFERROR(WORKDAY.INTL($E25-1,$P25,1),""))</f>
        <v/>
      </c>
      <c r="R25" s="19" t="n"/>
      <c r="S25" s="16">
        <f>IF(OR($A25="",$Q25="",$R25=""),"",IFERROR($Q25-$R25,""))</f>
        <v/>
      </c>
      <c r="T25" s="6">
        <f>IF($A25="","",IF(OR($B25="",$C25="",$D25="",$E25="",$F25="",$G25="",$H25="",$I25="",$J25="",$K25="",$M25="",$O25=""),"Eingabe unvollständig",IF($H25="Abgeschlossen","Abgeschlossen",IF($R25="","Ohne Bedarfstermin",IF($Q25&gt;$R25,"Terminrisiko",IF(OR($N25&gt;Parameter!$I$10,$F25&gt;Parameter!$I$11,$I25&gt;Parameter!$I$12),"Plausibilität prüfen","Im Plan"))))))</f>
        <v/>
      </c>
    </row>
    <row r="26">
      <c r="A26" s="18" t="n"/>
      <c r="B26" s="18" t="n"/>
      <c r="C26" s="18" t="n"/>
      <c r="D26" s="18" t="n"/>
      <c r="E26" s="19" t="n"/>
      <c r="F26" s="20" t="n"/>
      <c r="G26" s="18" t="n"/>
      <c r="H26" s="18" t="n"/>
      <c r="I26" s="21" t="n"/>
      <c r="J26" s="12">
        <f>IF($A26="","",IFERROR(VLOOKUP($C26,Parameter!$A$10:$F$109,3,FALSE),""))</f>
        <v/>
      </c>
      <c r="K26" s="12">
        <f>IF($A26="","",IFERROR(VLOOKUP($C26,Parameter!$A$10:$F$109,4,FALSE),""))</f>
        <v/>
      </c>
      <c r="L26" s="12">
        <f>IF(OR($A26="",$F26="",$K26=""),"",IFERROR($F26*$K26/60,""))</f>
        <v/>
      </c>
      <c r="M26" s="12">
        <f>IF($A26="","",IFERROR(VLOOKUP($C26,Parameter!$A$10:$F$109,5,FALSE),""))</f>
        <v/>
      </c>
      <c r="N26" s="12">
        <f>IF($A26="","",IF(COUNT($I26,$J26,$L26,$M26)&lt;4,"",IFERROR(SUM($I26,$J26,$L26,$M26),"")))</f>
        <v/>
      </c>
      <c r="O26" s="12">
        <f>IF($A26="","",IFERROR(VLOOKUP($C26,Parameter!$A$10:$F$109,6,FALSE),""))</f>
        <v/>
      </c>
      <c r="P26" s="15">
        <f>IF(OR($A26="",$N26="",$O26=""),"",IFERROR(MAX(1,ROUNDUP($N26/$O26,0)),""))</f>
        <v/>
      </c>
      <c r="Q26" s="22">
        <f>IF(OR($A26="",$E26="",$P26=""),"",IFERROR(WORKDAY.INTL($E26-1,$P26,1),""))</f>
        <v/>
      </c>
      <c r="R26" s="19" t="n"/>
      <c r="S26" s="15">
        <f>IF(OR($A26="",$Q26="",$R26=""),"",IFERROR($Q26-$R26,""))</f>
        <v/>
      </c>
      <c r="T26" s="9">
        <f>IF($A26="","",IF(OR($B26="",$C26="",$D26="",$E26="",$F26="",$G26="",$H26="",$I26="",$J26="",$K26="",$M26="",$O26=""),"Eingabe unvollständig",IF($H26="Abgeschlossen","Abgeschlossen",IF($R26="","Ohne Bedarfstermin",IF($Q26&gt;$R26,"Terminrisiko",IF(OR($N26&gt;Parameter!$I$10,$F26&gt;Parameter!$I$11,$I26&gt;Parameter!$I$12),"Plausibilität prüfen","Im Plan"))))))</f>
        <v/>
      </c>
    </row>
    <row r="27">
      <c r="A27" s="18" t="n"/>
      <c r="B27" s="18" t="n"/>
      <c r="C27" s="18" t="n"/>
      <c r="D27" s="18" t="n"/>
      <c r="E27" s="19" t="n"/>
      <c r="F27" s="20" t="n"/>
      <c r="G27" s="18" t="n"/>
      <c r="H27" s="18" t="n"/>
      <c r="I27" s="21" t="n"/>
      <c r="J27" s="8">
        <f>IF($A27="","",IFERROR(VLOOKUP($C27,Parameter!$A$10:$F$109,3,FALSE),""))</f>
        <v/>
      </c>
      <c r="K27" s="8">
        <f>IF($A27="","",IFERROR(VLOOKUP($C27,Parameter!$A$10:$F$109,4,FALSE),""))</f>
        <v/>
      </c>
      <c r="L27" s="8">
        <f>IF(OR($A27="",$F27="",$K27=""),"",IFERROR($F27*$K27/60,""))</f>
        <v/>
      </c>
      <c r="M27" s="8">
        <f>IF($A27="","",IFERROR(VLOOKUP($C27,Parameter!$A$10:$F$109,5,FALSE),""))</f>
        <v/>
      </c>
      <c r="N27" s="8">
        <f>IF($A27="","",IF(COUNT($I27,$J27,$L27,$M27)&lt;4,"",IFERROR(SUM($I27,$J27,$L27,$M27),"")))</f>
        <v/>
      </c>
      <c r="O27" s="8">
        <f>IF($A27="","",IFERROR(VLOOKUP($C27,Parameter!$A$10:$F$109,6,FALSE),""))</f>
        <v/>
      </c>
      <c r="P27" s="16">
        <f>IF(OR($A27="",$N27="",$O27=""),"",IFERROR(MAX(1,ROUNDUP($N27/$O27,0)),""))</f>
        <v/>
      </c>
      <c r="Q27" s="23">
        <f>IF(OR($A27="",$E27="",$P27=""),"",IFERROR(WORKDAY.INTL($E27-1,$P27,1),""))</f>
        <v/>
      </c>
      <c r="R27" s="19" t="n"/>
      <c r="S27" s="16">
        <f>IF(OR($A27="",$Q27="",$R27=""),"",IFERROR($Q27-$R27,""))</f>
        <v/>
      </c>
      <c r="T27" s="6">
        <f>IF($A27="","",IF(OR($B27="",$C27="",$D27="",$E27="",$F27="",$G27="",$H27="",$I27="",$J27="",$K27="",$M27="",$O27=""),"Eingabe unvollständig",IF($H27="Abgeschlossen","Abgeschlossen",IF($R27="","Ohne Bedarfstermin",IF($Q27&gt;$R27,"Terminrisiko",IF(OR($N27&gt;Parameter!$I$10,$F27&gt;Parameter!$I$11,$I27&gt;Parameter!$I$12),"Plausibilität prüfen","Im Plan"))))))</f>
        <v/>
      </c>
    </row>
    <row r="28">
      <c r="A28" s="18" t="n"/>
      <c r="B28" s="18" t="n"/>
      <c r="C28" s="18" t="n"/>
      <c r="D28" s="18" t="n"/>
      <c r="E28" s="19" t="n"/>
      <c r="F28" s="20" t="n"/>
      <c r="G28" s="18" t="n"/>
      <c r="H28" s="18" t="n"/>
      <c r="I28" s="21" t="n"/>
      <c r="J28" s="12">
        <f>IF($A28="","",IFERROR(VLOOKUP($C28,Parameter!$A$10:$F$109,3,FALSE),""))</f>
        <v/>
      </c>
      <c r="K28" s="12">
        <f>IF($A28="","",IFERROR(VLOOKUP($C28,Parameter!$A$10:$F$109,4,FALSE),""))</f>
        <v/>
      </c>
      <c r="L28" s="12">
        <f>IF(OR($A28="",$F28="",$K28=""),"",IFERROR($F28*$K28/60,""))</f>
        <v/>
      </c>
      <c r="M28" s="12">
        <f>IF($A28="","",IFERROR(VLOOKUP($C28,Parameter!$A$10:$F$109,5,FALSE),""))</f>
        <v/>
      </c>
      <c r="N28" s="12">
        <f>IF($A28="","",IF(COUNT($I28,$J28,$L28,$M28)&lt;4,"",IFERROR(SUM($I28,$J28,$L28,$M28),"")))</f>
        <v/>
      </c>
      <c r="O28" s="12">
        <f>IF($A28="","",IFERROR(VLOOKUP($C28,Parameter!$A$10:$F$109,6,FALSE),""))</f>
        <v/>
      </c>
      <c r="P28" s="15">
        <f>IF(OR($A28="",$N28="",$O28=""),"",IFERROR(MAX(1,ROUNDUP($N28/$O28,0)),""))</f>
        <v/>
      </c>
      <c r="Q28" s="22">
        <f>IF(OR($A28="",$E28="",$P28=""),"",IFERROR(WORKDAY.INTL($E28-1,$P28,1),""))</f>
        <v/>
      </c>
      <c r="R28" s="19" t="n"/>
      <c r="S28" s="15">
        <f>IF(OR($A28="",$Q28="",$R28=""),"",IFERROR($Q28-$R28,""))</f>
        <v/>
      </c>
      <c r="T28" s="9">
        <f>IF($A28="","",IF(OR($B28="",$C28="",$D28="",$E28="",$F28="",$G28="",$H28="",$I28="",$J28="",$K28="",$M28="",$O28=""),"Eingabe unvollständig",IF($H28="Abgeschlossen","Abgeschlossen",IF($R28="","Ohne Bedarfstermin",IF($Q28&gt;$R28,"Terminrisiko",IF(OR($N28&gt;Parameter!$I$10,$F28&gt;Parameter!$I$11,$I28&gt;Parameter!$I$12),"Plausibilität prüfen","Im Plan"))))))</f>
        <v/>
      </c>
    </row>
    <row r="29">
      <c r="A29" s="18" t="n"/>
      <c r="B29" s="18" t="n"/>
      <c r="C29" s="18" t="n"/>
      <c r="D29" s="18" t="n"/>
      <c r="E29" s="19" t="n"/>
      <c r="F29" s="20" t="n"/>
      <c r="G29" s="18" t="n"/>
      <c r="H29" s="18" t="n"/>
      <c r="I29" s="21" t="n"/>
      <c r="J29" s="8">
        <f>IF($A29="","",IFERROR(VLOOKUP($C29,Parameter!$A$10:$F$109,3,FALSE),""))</f>
        <v/>
      </c>
      <c r="K29" s="8">
        <f>IF($A29="","",IFERROR(VLOOKUP($C29,Parameter!$A$10:$F$109,4,FALSE),""))</f>
        <v/>
      </c>
      <c r="L29" s="8">
        <f>IF(OR($A29="",$F29="",$K29=""),"",IFERROR($F29*$K29/60,""))</f>
        <v/>
      </c>
      <c r="M29" s="8">
        <f>IF($A29="","",IFERROR(VLOOKUP($C29,Parameter!$A$10:$F$109,5,FALSE),""))</f>
        <v/>
      </c>
      <c r="N29" s="8">
        <f>IF($A29="","",IF(COUNT($I29,$J29,$L29,$M29)&lt;4,"",IFERROR(SUM($I29,$J29,$L29,$M29),"")))</f>
        <v/>
      </c>
      <c r="O29" s="8">
        <f>IF($A29="","",IFERROR(VLOOKUP($C29,Parameter!$A$10:$F$109,6,FALSE),""))</f>
        <v/>
      </c>
      <c r="P29" s="16">
        <f>IF(OR($A29="",$N29="",$O29=""),"",IFERROR(MAX(1,ROUNDUP($N29/$O29,0)),""))</f>
        <v/>
      </c>
      <c r="Q29" s="23">
        <f>IF(OR($A29="",$E29="",$P29=""),"",IFERROR(WORKDAY.INTL($E29-1,$P29,1),""))</f>
        <v/>
      </c>
      <c r="R29" s="19" t="n"/>
      <c r="S29" s="16">
        <f>IF(OR($A29="",$Q29="",$R29=""),"",IFERROR($Q29-$R29,""))</f>
        <v/>
      </c>
      <c r="T29" s="6">
        <f>IF($A29="","",IF(OR($B29="",$C29="",$D29="",$E29="",$F29="",$G29="",$H29="",$I29="",$J29="",$K29="",$M29="",$O29=""),"Eingabe unvollständig",IF($H29="Abgeschlossen","Abgeschlossen",IF($R29="","Ohne Bedarfstermin",IF($Q29&gt;$R29,"Terminrisiko",IF(OR($N29&gt;Parameter!$I$10,$F29&gt;Parameter!$I$11,$I29&gt;Parameter!$I$12),"Plausibilität prüfen","Im Plan"))))))</f>
        <v/>
      </c>
    </row>
    <row r="30">
      <c r="A30" s="18" t="n"/>
      <c r="B30" s="18" t="n"/>
      <c r="C30" s="18" t="n"/>
      <c r="D30" s="18" t="n"/>
      <c r="E30" s="19" t="n"/>
      <c r="F30" s="20" t="n"/>
      <c r="G30" s="18" t="n"/>
      <c r="H30" s="18" t="n"/>
      <c r="I30" s="21" t="n"/>
      <c r="J30" s="12">
        <f>IF($A30="","",IFERROR(VLOOKUP($C30,Parameter!$A$10:$F$109,3,FALSE),""))</f>
        <v/>
      </c>
      <c r="K30" s="12">
        <f>IF($A30="","",IFERROR(VLOOKUP($C30,Parameter!$A$10:$F$109,4,FALSE),""))</f>
        <v/>
      </c>
      <c r="L30" s="12">
        <f>IF(OR($A30="",$F30="",$K30=""),"",IFERROR($F30*$K30/60,""))</f>
        <v/>
      </c>
      <c r="M30" s="12">
        <f>IF($A30="","",IFERROR(VLOOKUP($C30,Parameter!$A$10:$F$109,5,FALSE),""))</f>
        <v/>
      </c>
      <c r="N30" s="12">
        <f>IF($A30="","",IF(COUNT($I30,$J30,$L30,$M30)&lt;4,"",IFERROR(SUM($I30,$J30,$L30,$M30),"")))</f>
        <v/>
      </c>
      <c r="O30" s="12">
        <f>IF($A30="","",IFERROR(VLOOKUP($C30,Parameter!$A$10:$F$109,6,FALSE),""))</f>
        <v/>
      </c>
      <c r="P30" s="15">
        <f>IF(OR($A30="",$N30="",$O30=""),"",IFERROR(MAX(1,ROUNDUP($N30/$O30,0)),""))</f>
        <v/>
      </c>
      <c r="Q30" s="22">
        <f>IF(OR($A30="",$E30="",$P30=""),"",IFERROR(WORKDAY.INTL($E30-1,$P30,1),""))</f>
        <v/>
      </c>
      <c r="R30" s="19" t="n"/>
      <c r="S30" s="15">
        <f>IF(OR($A30="",$Q30="",$R30=""),"",IFERROR($Q30-$R30,""))</f>
        <v/>
      </c>
      <c r="T30" s="9">
        <f>IF($A30="","",IF(OR($B30="",$C30="",$D30="",$E30="",$F30="",$G30="",$H30="",$I30="",$J30="",$K30="",$M30="",$O30=""),"Eingabe unvollständig",IF($H30="Abgeschlossen","Abgeschlossen",IF($R30="","Ohne Bedarfstermin",IF($Q30&gt;$R30,"Terminrisiko",IF(OR($N30&gt;Parameter!$I$10,$F30&gt;Parameter!$I$11,$I30&gt;Parameter!$I$12),"Plausibilität prüfen","Im Plan"))))))</f>
        <v/>
      </c>
    </row>
    <row r="31">
      <c r="A31" s="18" t="n"/>
      <c r="B31" s="18" t="n"/>
      <c r="C31" s="18" t="n"/>
      <c r="D31" s="18" t="n"/>
      <c r="E31" s="19" t="n"/>
      <c r="F31" s="20" t="n"/>
      <c r="G31" s="18" t="n"/>
      <c r="H31" s="18" t="n"/>
      <c r="I31" s="21" t="n"/>
      <c r="J31" s="8">
        <f>IF($A31="","",IFERROR(VLOOKUP($C31,Parameter!$A$10:$F$109,3,FALSE),""))</f>
        <v/>
      </c>
      <c r="K31" s="8">
        <f>IF($A31="","",IFERROR(VLOOKUP($C31,Parameter!$A$10:$F$109,4,FALSE),""))</f>
        <v/>
      </c>
      <c r="L31" s="8">
        <f>IF(OR($A31="",$F31="",$K31=""),"",IFERROR($F31*$K31/60,""))</f>
        <v/>
      </c>
      <c r="M31" s="8">
        <f>IF($A31="","",IFERROR(VLOOKUP($C31,Parameter!$A$10:$F$109,5,FALSE),""))</f>
        <v/>
      </c>
      <c r="N31" s="8">
        <f>IF($A31="","",IF(COUNT($I31,$J31,$L31,$M31)&lt;4,"",IFERROR(SUM($I31,$J31,$L31,$M31),"")))</f>
        <v/>
      </c>
      <c r="O31" s="8">
        <f>IF($A31="","",IFERROR(VLOOKUP($C31,Parameter!$A$10:$F$109,6,FALSE),""))</f>
        <v/>
      </c>
      <c r="P31" s="16">
        <f>IF(OR($A31="",$N31="",$O31=""),"",IFERROR(MAX(1,ROUNDUP($N31/$O31,0)),""))</f>
        <v/>
      </c>
      <c r="Q31" s="23">
        <f>IF(OR($A31="",$E31="",$P31=""),"",IFERROR(WORKDAY.INTL($E31-1,$P31,1),""))</f>
        <v/>
      </c>
      <c r="R31" s="19" t="n"/>
      <c r="S31" s="16">
        <f>IF(OR($A31="",$Q31="",$R31=""),"",IFERROR($Q31-$R31,""))</f>
        <v/>
      </c>
      <c r="T31" s="6">
        <f>IF($A31="","",IF(OR($B31="",$C31="",$D31="",$E31="",$F31="",$G31="",$H31="",$I31="",$J31="",$K31="",$M31="",$O31=""),"Eingabe unvollständig",IF($H31="Abgeschlossen","Abgeschlossen",IF($R31="","Ohne Bedarfstermin",IF($Q31&gt;$R31,"Terminrisiko",IF(OR($N31&gt;Parameter!$I$10,$F31&gt;Parameter!$I$11,$I31&gt;Parameter!$I$12),"Plausibilität prüfen","Im Plan"))))))</f>
        <v/>
      </c>
    </row>
    <row r="32">
      <c r="A32" s="18" t="n"/>
      <c r="B32" s="18" t="n"/>
      <c r="C32" s="18" t="n"/>
      <c r="D32" s="18" t="n"/>
      <c r="E32" s="19" t="n"/>
      <c r="F32" s="20" t="n"/>
      <c r="G32" s="18" t="n"/>
      <c r="H32" s="18" t="n"/>
      <c r="I32" s="21" t="n"/>
      <c r="J32" s="12">
        <f>IF($A32="","",IFERROR(VLOOKUP($C32,Parameter!$A$10:$F$109,3,FALSE),""))</f>
        <v/>
      </c>
      <c r="K32" s="12">
        <f>IF($A32="","",IFERROR(VLOOKUP($C32,Parameter!$A$10:$F$109,4,FALSE),""))</f>
        <v/>
      </c>
      <c r="L32" s="12">
        <f>IF(OR($A32="",$F32="",$K32=""),"",IFERROR($F32*$K32/60,""))</f>
        <v/>
      </c>
      <c r="M32" s="12">
        <f>IF($A32="","",IFERROR(VLOOKUP($C32,Parameter!$A$10:$F$109,5,FALSE),""))</f>
        <v/>
      </c>
      <c r="N32" s="12">
        <f>IF($A32="","",IF(COUNT($I32,$J32,$L32,$M32)&lt;4,"",IFERROR(SUM($I32,$J32,$L32,$M32),"")))</f>
        <v/>
      </c>
      <c r="O32" s="12">
        <f>IF($A32="","",IFERROR(VLOOKUP($C32,Parameter!$A$10:$F$109,6,FALSE),""))</f>
        <v/>
      </c>
      <c r="P32" s="15">
        <f>IF(OR($A32="",$N32="",$O32=""),"",IFERROR(MAX(1,ROUNDUP($N32/$O32,0)),""))</f>
        <v/>
      </c>
      <c r="Q32" s="22">
        <f>IF(OR($A32="",$E32="",$P32=""),"",IFERROR(WORKDAY.INTL($E32-1,$P32,1),""))</f>
        <v/>
      </c>
      <c r="R32" s="19" t="n"/>
      <c r="S32" s="15">
        <f>IF(OR($A32="",$Q32="",$R32=""),"",IFERROR($Q32-$R32,""))</f>
        <v/>
      </c>
      <c r="T32" s="9">
        <f>IF($A32="","",IF(OR($B32="",$C32="",$D32="",$E32="",$F32="",$G32="",$H32="",$I32="",$J32="",$K32="",$M32="",$O32=""),"Eingabe unvollständig",IF($H32="Abgeschlossen","Abgeschlossen",IF($R32="","Ohne Bedarfstermin",IF($Q32&gt;$R32,"Terminrisiko",IF(OR($N32&gt;Parameter!$I$10,$F32&gt;Parameter!$I$11,$I32&gt;Parameter!$I$12),"Plausibilität prüfen","Im Plan"))))))</f>
        <v/>
      </c>
    </row>
    <row r="33">
      <c r="A33" s="18" t="n"/>
      <c r="B33" s="18" t="n"/>
      <c r="C33" s="18" t="n"/>
      <c r="D33" s="18" t="n"/>
      <c r="E33" s="19" t="n"/>
      <c r="F33" s="20" t="n"/>
      <c r="G33" s="18" t="n"/>
      <c r="H33" s="18" t="n"/>
      <c r="I33" s="21" t="n"/>
      <c r="J33" s="8">
        <f>IF($A33="","",IFERROR(VLOOKUP($C33,Parameter!$A$10:$F$109,3,FALSE),""))</f>
        <v/>
      </c>
      <c r="K33" s="8">
        <f>IF($A33="","",IFERROR(VLOOKUP($C33,Parameter!$A$10:$F$109,4,FALSE),""))</f>
        <v/>
      </c>
      <c r="L33" s="8">
        <f>IF(OR($A33="",$F33="",$K33=""),"",IFERROR($F33*$K33/60,""))</f>
        <v/>
      </c>
      <c r="M33" s="8">
        <f>IF($A33="","",IFERROR(VLOOKUP($C33,Parameter!$A$10:$F$109,5,FALSE),""))</f>
        <v/>
      </c>
      <c r="N33" s="8">
        <f>IF($A33="","",IF(COUNT($I33,$J33,$L33,$M33)&lt;4,"",IFERROR(SUM($I33,$J33,$L33,$M33),"")))</f>
        <v/>
      </c>
      <c r="O33" s="8">
        <f>IF($A33="","",IFERROR(VLOOKUP($C33,Parameter!$A$10:$F$109,6,FALSE),""))</f>
        <v/>
      </c>
      <c r="P33" s="16">
        <f>IF(OR($A33="",$N33="",$O33=""),"",IFERROR(MAX(1,ROUNDUP($N33/$O33,0)),""))</f>
        <v/>
      </c>
      <c r="Q33" s="23">
        <f>IF(OR($A33="",$E33="",$P33=""),"",IFERROR(WORKDAY.INTL($E33-1,$P33,1),""))</f>
        <v/>
      </c>
      <c r="R33" s="19" t="n"/>
      <c r="S33" s="16">
        <f>IF(OR($A33="",$Q33="",$R33=""),"",IFERROR($Q33-$R33,""))</f>
        <v/>
      </c>
      <c r="T33" s="6">
        <f>IF($A33="","",IF(OR($B33="",$C33="",$D33="",$E33="",$F33="",$G33="",$H33="",$I33="",$J33="",$K33="",$M33="",$O33=""),"Eingabe unvollständig",IF($H33="Abgeschlossen","Abgeschlossen",IF($R33="","Ohne Bedarfstermin",IF($Q33&gt;$R33,"Terminrisiko",IF(OR($N33&gt;Parameter!$I$10,$F33&gt;Parameter!$I$11,$I33&gt;Parameter!$I$12),"Plausibilität prüfen","Im Plan"))))))</f>
        <v/>
      </c>
    </row>
    <row r="34">
      <c r="A34" s="18" t="n"/>
      <c r="B34" s="18" t="n"/>
      <c r="C34" s="18" t="n"/>
      <c r="D34" s="18" t="n"/>
      <c r="E34" s="19" t="n"/>
      <c r="F34" s="20" t="n"/>
      <c r="G34" s="18" t="n"/>
      <c r="H34" s="18" t="n"/>
      <c r="I34" s="21" t="n"/>
      <c r="J34" s="12">
        <f>IF($A34="","",IFERROR(VLOOKUP($C34,Parameter!$A$10:$F$109,3,FALSE),""))</f>
        <v/>
      </c>
      <c r="K34" s="12">
        <f>IF($A34="","",IFERROR(VLOOKUP($C34,Parameter!$A$10:$F$109,4,FALSE),""))</f>
        <v/>
      </c>
      <c r="L34" s="12">
        <f>IF(OR($A34="",$F34="",$K34=""),"",IFERROR($F34*$K34/60,""))</f>
        <v/>
      </c>
      <c r="M34" s="12">
        <f>IF($A34="","",IFERROR(VLOOKUP($C34,Parameter!$A$10:$F$109,5,FALSE),""))</f>
        <v/>
      </c>
      <c r="N34" s="12">
        <f>IF($A34="","",IF(COUNT($I34,$J34,$L34,$M34)&lt;4,"",IFERROR(SUM($I34,$J34,$L34,$M34),"")))</f>
        <v/>
      </c>
      <c r="O34" s="12">
        <f>IF($A34="","",IFERROR(VLOOKUP($C34,Parameter!$A$10:$F$109,6,FALSE),""))</f>
        <v/>
      </c>
      <c r="P34" s="15">
        <f>IF(OR($A34="",$N34="",$O34=""),"",IFERROR(MAX(1,ROUNDUP($N34/$O34,0)),""))</f>
        <v/>
      </c>
      <c r="Q34" s="22">
        <f>IF(OR($A34="",$E34="",$P34=""),"",IFERROR(WORKDAY.INTL($E34-1,$P34,1),""))</f>
        <v/>
      </c>
      <c r="R34" s="19" t="n"/>
      <c r="S34" s="15">
        <f>IF(OR($A34="",$Q34="",$R34=""),"",IFERROR($Q34-$R34,""))</f>
        <v/>
      </c>
      <c r="T34" s="9">
        <f>IF($A34="","",IF(OR($B34="",$C34="",$D34="",$E34="",$F34="",$G34="",$H34="",$I34="",$J34="",$K34="",$M34="",$O34=""),"Eingabe unvollständig",IF($H34="Abgeschlossen","Abgeschlossen",IF($R34="","Ohne Bedarfstermin",IF($Q34&gt;$R34,"Terminrisiko",IF(OR($N34&gt;Parameter!$I$10,$F34&gt;Parameter!$I$11,$I34&gt;Parameter!$I$12),"Plausibilität prüfen","Im Plan"))))))</f>
        <v/>
      </c>
    </row>
    <row r="35">
      <c r="A35" s="18" t="n"/>
      <c r="B35" s="18" t="n"/>
      <c r="C35" s="18" t="n"/>
      <c r="D35" s="18" t="n"/>
      <c r="E35" s="19" t="n"/>
      <c r="F35" s="20" t="n"/>
      <c r="G35" s="18" t="n"/>
      <c r="H35" s="18" t="n"/>
      <c r="I35" s="21" t="n"/>
      <c r="J35" s="8">
        <f>IF($A35="","",IFERROR(VLOOKUP($C35,Parameter!$A$10:$F$109,3,FALSE),""))</f>
        <v/>
      </c>
      <c r="K35" s="8">
        <f>IF($A35="","",IFERROR(VLOOKUP($C35,Parameter!$A$10:$F$109,4,FALSE),""))</f>
        <v/>
      </c>
      <c r="L35" s="8">
        <f>IF(OR($A35="",$F35="",$K35=""),"",IFERROR($F35*$K35/60,""))</f>
        <v/>
      </c>
      <c r="M35" s="8">
        <f>IF($A35="","",IFERROR(VLOOKUP($C35,Parameter!$A$10:$F$109,5,FALSE),""))</f>
        <v/>
      </c>
      <c r="N35" s="8">
        <f>IF($A35="","",IF(COUNT($I35,$J35,$L35,$M35)&lt;4,"",IFERROR(SUM($I35,$J35,$L35,$M35),"")))</f>
        <v/>
      </c>
      <c r="O35" s="8">
        <f>IF($A35="","",IFERROR(VLOOKUP($C35,Parameter!$A$10:$F$109,6,FALSE),""))</f>
        <v/>
      </c>
      <c r="P35" s="16">
        <f>IF(OR($A35="",$N35="",$O35=""),"",IFERROR(MAX(1,ROUNDUP($N35/$O35,0)),""))</f>
        <v/>
      </c>
      <c r="Q35" s="23">
        <f>IF(OR($A35="",$E35="",$P35=""),"",IFERROR(WORKDAY.INTL($E35-1,$P35,1),""))</f>
        <v/>
      </c>
      <c r="R35" s="19" t="n"/>
      <c r="S35" s="16">
        <f>IF(OR($A35="",$Q35="",$R35=""),"",IFERROR($Q35-$R35,""))</f>
        <v/>
      </c>
      <c r="T35" s="6">
        <f>IF($A35="","",IF(OR($B35="",$C35="",$D35="",$E35="",$F35="",$G35="",$H35="",$I35="",$J35="",$K35="",$M35="",$O35=""),"Eingabe unvollständig",IF($H35="Abgeschlossen","Abgeschlossen",IF($R35="","Ohne Bedarfstermin",IF($Q35&gt;$R35,"Terminrisiko",IF(OR($N35&gt;Parameter!$I$10,$F35&gt;Parameter!$I$11,$I35&gt;Parameter!$I$12),"Plausibilität prüfen","Im Plan"))))))</f>
        <v/>
      </c>
    </row>
    <row r="36">
      <c r="A36" s="18" t="n"/>
      <c r="B36" s="18" t="n"/>
      <c r="C36" s="18" t="n"/>
      <c r="D36" s="18" t="n"/>
      <c r="E36" s="19" t="n"/>
      <c r="F36" s="20" t="n"/>
      <c r="G36" s="18" t="n"/>
      <c r="H36" s="18" t="n"/>
      <c r="I36" s="21" t="n"/>
      <c r="J36" s="12">
        <f>IF($A36="","",IFERROR(VLOOKUP($C36,Parameter!$A$10:$F$109,3,FALSE),""))</f>
        <v/>
      </c>
      <c r="K36" s="12">
        <f>IF($A36="","",IFERROR(VLOOKUP($C36,Parameter!$A$10:$F$109,4,FALSE),""))</f>
        <v/>
      </c>
      <c r="L36" s="12">
        <f>IF(OR($A36="",$F36="",$K36=""),"",IFERROR($F36*$K36/60,""))</f>
        <v/>
      </c>
      <c r="M36" s="12">
        <f>IF($A36="","",IFERROR(VLOOKUP($C36,Parameter!$A$10:$F$109,5,FALSE),""))</f>
        <v/>
      </c>
      <c r="N36" s="12">
        <f>IF($A36="","",IF(COUNT($I36,$J36,$L36,$M36)&lt;4,"",IFERROR(SUM($I36,$J36,$L36,$M36),"")))</f>
        <v/>
      </c>
      <c r="O36" s="12">
        <f>IF($A36="","",IFERROR(VLOOKUP($C36,Parameter!$A$10:$F$109,6,FALSE),""))</f>
        <v/>
      </c>
      <c r="P36" s="15">
        <f>IF(OR($A36="",$N36="",$O36=""),"",IFERROR(MAX(1,ROUNDUP($N36/$O36,0)),""))</f>
        <v/>
      </c>
      <c r="Q36" s="22">
        <f>IF(OR($A36="",$E36="",$P36=""),"",IFERROR(WORKDAY.INTL($E36-1,$P36,1),""))</f>
        <v/>
      </c>
      <c r="R36" s="19" t="n"/>
      <c r="S36" s="15">
        <f>IF(OR($A36="",$Q36="",$R36=""),"",IFERROR($Q36-$R36,""))</f>
        <v/>
      </c>
      <c r="T36" s="9">
        <f>IF($A36="","",IF(OR($B36="",$C36="",$D36="",$E36="",$F36="",$G36="",$H36="",$I36="",$J36="",$K36="",$M36="",$O36=""),"Eingabe unvollständig",IF($H36="Abgeschlossen","Abgeschlossen",IF($R36="","Ohne Bedarfstermin",IF($Q36&gt;$R36,"Terminrisiko",IF(OR($N36&gt;Parameter!$I$10,$F36&gt;Parameter!$I$11,$I36&gt;Parameter!$I$12),"Plausibilität prüfen","Im Plan"))))))</f>
        <v/>
      </c>
    </row>
    <row r="37">
      <c r="A37" s="18" t="n"/>
      <c r="B37" s="18" t="n"/>
      <c r="C37" s="18" t="n"/>
      <c r="D37" s="18" t="n"/>
      <c r="E37" s="19" t="n"/>
      <c r="F37" s="20" t="n"/>
      <c r="G37" s="18" t="n"/>
      <c r="H37" s="18" t="n"/>
      <c r="I37" s="21" t="n"/>
      <c r="J37" s="8">
        <f>IF($A37="","",IFERROR(VLOOKUP($C37,Parameter!$A$10:$F$109,3,FALSE),""))</f>
        <v/>
      </c>
      <c r="K37" s="8">
        <f>IF($A37="","",IFERROR(VLOOKUP($C37,Parameter!$A$10:$F$109,4,FALSE),""))</f>
        <v/>
      </c>
      <c r="L37" s="8">
        <f>IF(OR($A37="",$F37="",$K37=""),"",IFERROR($F37*$K37/60,""))</f>
        <v/>
      </c>
      <c r="M37" s="8">
        <f>IF($A37="","",IFERROR(VLOOKUP($C37,Parameter!$A$10:$F$109,5,FALSE),""))</f>
        <v/>
      </c>
      <c r="N37" s="8">
        <f>IF($A37="","",IF(COUNT($I37,$J37,$L37,$M37)&lt;4,"",IFERROR(SUM($I37,$J37,$L37,$M37),"")))</f>
        <v/>
      </c>
      <c r="O37" s="8">
        <f>IF($A37="","",IFERROR(VLOOKUP($C37,Parameter!$A$10:$F$109,6,FALSE),""))</f>
        <v/>
      </c>
      <c r="P37" s="16">
        <f>IF(OR($A37="",$N37="",$O37=""),"",IFERROR(MAX(1,ROUNDUP($N37/$O37,0)),""))</f>
        <v/>
      </c>
      <c r="Q37" s="23">
        <f>IF(OR($A37="",$E37="",$P37=""),"",IFERROR(WORKDAY.INTL($E37-1,$P37,1),""))</f>
        <v/>
      </c>
      <c r="R37" s="19" t="n"/>
      <c r="S37" s="16">
        <f>IF(OR($A37="",$Q37="",$R37=""),"",IFERROR($Q37-$R37,""))</f>
        <v/>
      </c>
      <c r="T37" s="6">
        <f>IF($A37="","",IF(OR($B37="",$C37="",$D37="",$E37="",$F37="",$G37="",$H37="",$I37="",$J37="",$K37="",$M37="",$O37=""),"Eingabe unvollständig",IF($H37="Abgeschlossen","Abgeschlossen",IF($R37="","Ohne Bedarfstermin",IF($Q37&gt;$R37,"Terminrisiko",IF(OR($N37&gt;Parameter!$I$10,$F37&gt;Parameter!$I$11,$I37&gt;Parameter!$I$12),"Plausibilität prüfen","Im Plan"))))))</f>
        <v/>
      </c>
    </row>
    <row r="38">
      <c r="A38" s="18" t="n"/>
      <c r="B38" s="18" t="n"/>
      <c r="C38" s="18" t="n"/>
      <c r="D38" s="18" t="n"/>
      <c r="E38" s="19" t="n"/>
      <c r="F38" s="20" t="n"/>
      <c r="G38" s="18" t="n"/>
      <c r="H38" s="18" t="n"/>
      <c r="I38" s="21" t="n"/>
      <c r="J38" s="12">
        <f>IF($A38="","",IFERROR(VLOOKUP($C38,Parameter!$A$10:$F$109,3,FALSE),""))</f>
        <v/>
      </c>
      <c r="K38" s="12">
        <f>IF($A38="","",IFERROR(VLOOKUP($C38,Parameter!$A$10:$F$109,4,FALSE),""))</f>
        <v/>
      </c>
      <c r="L38" s="12">
        <f>IF(OR($A38="",$F38="",$K38=""),"",IFERROR($F38*$K38/60,""))</f>
        <v/>
      </c>
      <c r="M38" s="12">
        <f>IF($A38="","",IFERROR(VLOOKUP($C38,Parameter!$A$10:$F$109,5,FALSE),""))</f>
        <v/>
      </c>
      <c r="N38" s="12">
        <f>IF($A38="","",IF(COUNT($I38,$J38,$L38,$M38)&lt;4,"",IFERROR(SUM($I38,$J38,$L38,$M38),"")))</f>
        <v/>
      </c>
      <c r="O38" s="12">
        <f>IF($A38="","",IFERROR(VLOOKUP($C38,Parameter!$A$10:$F$109,6,FALSE),""))</f>
        <v/>
      </c>
      <c r="P38" s="15">
        <f>IF(OR($A38="",$N38="",$O38=""),"",IFERROR(MAX(1,ROUNDUP($N38/$O38,0)),""))</f>
        <v/>
      </c>
      <c r="Q38" s="22">
        <f>IF(OR($A38="",$E38="",$P38=""),"",IFERROR(WORKDAY.INTL($E38-1,$P38,1),""))</f>
        <v/>
      </c>
      <c r="R38" s="19" t="n"/>
      <c r="S38" s="15">
        <f>IF(OR($A38="",$Q38="",$R38=""),"",IFERROR($Q38-$R38,""))</f>
        <v/>
      </c>
      <c r="T38" s="9">
        <f>IF($A38="","",IF(OR($B38="",$C38="",$D38="",$E38="",$F38="",$G38="",$H38="",$I38="",$J38="",$K38="",$M38="",$O38=""),"Eingabe unvollständig",IF($H38="Abgeschlossen","Abgeschlossen",IF($R38="","Ohne Bedarfstermin",IF($Q38&gt;$R38,"Terminrisiko",IF(OR($N38&gt;Parameter!$I$10,$F38&gt;Parameter!$I$11,$I38&gt;Parameter!$I$12),"Plausibilität prüfen","Im Plan"))))))</f>
        <v/>
      </c>
    </row>
    <row r="39">
      <c r="A39" s="18" t="n"/>
      <c r="B39" s="18" t="n"/>
      <c r="C39" s="18" t="n"/>
      <c r="D39" s="18" t="n"/>
      <c r="E39" s="19" t="n"/>
      <c r="F39" s="20" t="n"/>
      <c r="G39" s="18" t="n"/>
      <c r="H39" s="18" t="n"/>
      <c r="I39" s="21" t="n"/>
      <c r="J39" s="8">
        <f>IF($A39="","",IFERROR(VLOOKUP($C39,Parameter!$A$10:$F$109,3,FALSE),""))</f>
        <v/>
      </c>
      <c r="K39" s="8">
        <f>IF($A39="","",IFERROR(VLOOKUP($C39,Parameter!$A$10:$F$109,4,FALSE),""))</f>
        <v/>
      </c>
      <c r="L39" s="8">
        <f>IF(OR($A39="",$F39="",$K39=""),"",IFERROR($F39*$K39/60,""))</f>
        <v/>
      </c>
      <c r="M39" s="8">
        <f>IF($A39="","",IFERROR(VLOOKUP($C39,Parameter!$A$10:$F$109,5,FALSE),""))</f>
        <v/>
      </c>
      <c r="N39" s="8">
        <f>IF($A39="","",IF(COUNT($I39,$J39,$L39,$M39)&lt;4,"",IFERROR(SUM($I39,$J39,$L39,$M39),"")))</f>
        <v/>
      </c>
      <c r="O39" s="8">
        <f>IF($A39="","",IFERROR(VLOOKUP($C39,Parameter!$A$10:$F$109,6,FALSE),""))</f>
        <v/>
      </c>
      <c r="P39" s="16">
        <f>IF(OR($A39="",$N39="",$O39=""),"",IFERROR(MAX(1,ROUNDUP($N39/$O39,0)),""))</f>
        <v/>
      </c>
      <c r="Q39" s="23">
        <f>IF(OR($A39="",$E39="",$P39=""),"",IFERROR(WORKDAY.INTL($E39-1,$P39,1),""))</f>
        <v/>
      </c>
      <c r="R39" s="19" t="n"/>
      <c r="S39" s="16">
        <f>IF(OR($A39="",$Q39="",$R39=""),"",IFERROR($Q39-$R39,""))</f>
        <v/>
      </c>
      <c r="T39" s="6">
        <f>IF($A39="","",IF(OR($B39="",$C39="",$D39="",$E39="",$F39="",$G39="",$H39="",$I39="",$J39="",$K39="",$M39="",$O39=""),"Eingabe unvollständig",IF($H39="Abgeschlossen","Abgeschlossen",IF($R39="","Ohne Bedarfstermin",IF($Q39&gt;$R39,"Terminrisiko",IF(OR($N39&gt;Parameter!$I$10,$F39&gt;Parameter!$I$11,$I39&gt;Parameter!$I$12),"Plausibilität prüfen","Im Plan"))))))</f>
        <v/>
      </c>
    </row>
    <row r="40">
      <c r="A40" s="18" t="n"/>
      <c r="B40" s="18" t="n"/>
      <c r="C40" s="18" t="n"/>
      <c r="D40" s="18" t="n"/>
      <c r="E40" s="19" t="n"/>
      <c r="F40" s="20" t="n"/>
      <c r="G40" s="18" t="n"/>
      <c r="H40" s="18" t="n"/>
      <c r="I40" s="21" t="n"/>
      <c r="J40" s="12">
        <f>IF($A40="","",IFERROR(VLOOKUP($C40,Parameter!$A$10:$F$109,3,FALSE),""))</f>
        <v/>
      </c>
      <c r="K40" s="12">
        <f>IF($A40="","",IFERROR(VLOOKUP($C40,Parameter!$A$10:$F$109,4,FALSE),""))</f>
        <v/>
      </c>
      <c r="L40" s="12">
        <f>IF(OR($A40="",$F40="",$K40=""),"",IFERROR($F40*$K40/60,""))</f>
        <v/>
      </c>
      <c r="M40" s="12">
        <f>IF($A40="","",IFERROR(VLOOKUP($C40,Parameter!$A$10:$F$109,5,FALSE),""))</f>
        <v/>
      </c>
      <c r="N40" s="12">
        <f>IF($A40="","",IF(COUNT($I40,$J40,$L40,$M40)&lt;4,"",IFERROR(SUM($I40,$J40,$L40,$M40),"")))</f>
        <v/>
      </c>
      <c r="O40" s="12">
        <f>IF($A40="","",IFERROR(VLOOKUP($C40,Parameter!$A$10:$F$109,6,FALSE),""))</f>
        <v/>
      </c>
      <c r="P40" s="15">
        <f>IF(OR($A40="",$N40="",$O40=""),"",IFERROR(MAX(1,ROUNDUP($N40/$O40,0)),""))</f>
        <v/>
      </c>
      <c r="Q40" s="22">
        <f>IF(OR($A40="",$E40="",$P40=""),"",IFERROR(WORKDAY.INTL($E40-1,$P40,1),""))</f>
        <v/>
      </c>
      <c r="R40" s="19" t="n"/>
      <c r="S40" s="15">
        <f>IF(OR($A40="",$Q40="",$R40=""),"",IFERROR($Q40-$R40,""))</f>
        <v/>
      </c>
      <c r="T40" s="9">
        <f>IF($A40="","",IF(OR($B40="",$C40="",$D40="",$E40="",$F40="",$G40="",$H40="",$I40="",$J40="",$K40="",$M40="",$O40=""),"Eingabe unvollständig",IF($H40="Abgeschlossen","Abgeschlossen",IF($R40="","Ohne Bedarfstermin",IF($Q40&gt;$R40,"Terminrisiko",IF(OR($N40&gt;Parameter!$I$10,$F40&gt;Parameter!$I$11,$I40&gt;Parameter!$I$12),"Plausibilität prüfen","Im Plan"))))))</f>
        <v/>
      </c>
    </row>
    <row r="41">
      <c r="A41" s="18" t="n"/>
      <c r="B41" s="18" t="n"/>
      <c r="C41" s="18" t="n"/>
      <c r="D41" s="18" t="n"/>
      <c r="E41" s="19" t="n"/>
      <c r="F41" s="20" t="n"/>
      <c r="G41" s="18" t="n"/>
      <c r="H41" s="18" t="n"/>
      <c r="I41" s="21" t="n"/>
      <c r="J41" s="8">
        <f>IF($A41="","",IFERROR(VLOOKUP($C41,Parameter!$A$10:$F$109,3,FALSE),""))</f>
        <v/>
      </c>
      <c r="K41" s="8">
        <f>IF($A41="","",IFERROR(VLOOKUP($C41,Parameter!$A$10:$F$109,4,FALSE),""))</f>
        <v/>
      </c>
      <c r="L41" s="8">
        <f>IF(OR($A41="",$F41="",$K41=""),"",IFERROR($F41*$K41/60,""))</f>
        <v/>
      </c>
      <c r="M41" s="8">
        <f>IF($A41="","",IFERROR(VLOOKUP($C41,Parameter!$A$10:$F$109,5,FALSE),""))</f>
        <v/>
      </c>
      <c r="N41" s="8">
        <f>IF($A41="","",IF(COUNT($I41,$J41,$L41,$M41)&lt;4,"",IFERROR(SUM($I41,$J41,$L41,$M41),"")))</f>
        <v/>
      </c>
      <c r="O41" s="8">
        <f>IF($A41="","",IFERROR(VLOOKUP($C41,Parameter!$A$10:$F$109,6,FALSE),""))</f>
        <v/>
      </c>
      <c r="P41" s="16">
        <f>IF(OR($A41="",$N41="",$O41=""),"",IFERROR(MAX(1,ROUNDUP($N41/$O41,0)),""))</f>
        <v/>
      </c>
      <c r="Q41" s="23">
        <f>IF(OR($A41="",$E41="",$P41=""),"",IFERROR(WORKDAY.INTL($E41-1,$P41,1),""))</f>
        <v/>
      </c>
      <c r="R41" s="19" t="n"/>
      <c r="S41" s="16">
        <f>IF(OR($A41="",$Q41="",$R41=""),"",IFERROR($Q41-$R41,""))</f>
        <v/>
      </c>
      <c r="T41" s="6">
        <f>IF($A41="","",IF(OR($B41="",$C41="",$D41="",$E41="",$F41="",$G41="",$H41="",$I41="",$J41="",$K41="",$M41="",$O41=""),"Eingabe unvollständig",IF($H41="Abgeschlossen","Abgeschlossen",IF($R41="","Ohne Bedarfstermin",IF($Q41&gt;$R41,"Terminrisiko",IF(OR($N41&gt;Parameter!$I$10,$F41&gt;Parameter!$I$11,$I41&gt;Parameter!$I$12),"Plausibilität prüfen","Im Plan"))))))</f>
        <v/>
      </c>
    </row>
    <row r="42">
      <c r="A42" s="18" t="n"/>
      <c r="B42" s="18" t="n"/>
      <c r="C42" s="18" t="n"/>
      <c r="D42" s="18" t="n"/>
      <c r="E42" s="19" t="n"/>
      <c r="F42" s="20" t="n"/>
      <c r="G42" s="18" t="n"/>
      <c r="H42" s="18" t="n"/>
      <c r="I42" s="21" t="n"/>
      <c r="J42" s="12">
        <f>IF($A42="","",IFERROR(VLOOKUP($C42,Parameter!$A$10:$F$109,3,FALSE),""))</f>
        <v/>
      </c>
      <c r="K42" s="12">
        <f>IF($A42="","",IFERROR(VLOOKUP($C42,Parameter!$A$10:$F$109,4,FALSE),""))</f>
        <v/>
      </c>
      <c r="L42" s="12">
        <f>IF(OR($A42="",$F42="",$K42=""),"",IFERROR($F42*$K42/60,""))</f>
        <v/>
      </c>
      <c r="M42" s="12">
        <f>IF($A42="","",IFERROR(VLOOKUP($C42,Parameter!$A$10:$F$109,5,FALSE),""))</f>
        <v/>
      </c>
      <c r="N42" s="12">
        <f>IF($A42="","",IF(COUNT($I42,$J42,$L42,$M42)&lt;4,"",IFERROR(SUM($I42,$J42,$L42,$M42),"")))</f>
        <v/>
      </c>
      <c r="O42" s="12">
        <f>IF($A42="","",IFERROR(VLOOKUP($C42,Parameter!$A$10:$F$109,6,FALSE),""))</f>
        <v/>
      </c>
      <c r="P42" s="15">
        <f>IF(OR($A42="",$N42="",$O42=""),"",IFERROR(MAX(1,ROUNDUP($N42/$O42,0)),""))</f>
        <v/>
      </c>
      <c r="Q42" s="22">
        <f>IF(OR($A42="",$E42="",$P42=""),"",IFERROR(WORKDAY.INTL($E42-1,$P42,1),""))</f>
        <v/>
      </c>
      <c r="R42" s="19" t="n"/>
      <c r="S42" s="15">
        <f>IF(OR($A42="",$Q42="",$R42=""),"",IFERROR($Q42-$R42,""))</f>
        <v/>
      </c>
      <c r="T42" s="9">
        <f>IF($A42="","",IF(OR($B42="",$C42="",$D42="",$E42="",$F42="",$G42="",$H42="",$I42="",$J42="",$K42="",$M42="",$O42=""),"Eingabe unvollständig",IF($H42="Abgeschlossen","Abgeschlossen",IF($R42="","Ohne Bedarfstermin",IF($Q42&gt;$R42,"Terminrisiko",IF(OR($N42&gt;Parameter!$I$10,$F42&gt;Parameter!$I$11,$I42&gt;Parameter!$I$12),"Plausibilität prüfen","Im Plan"))))))</f>
        <v/>
      </c>
    </row>
    <row r="43">
      <c r="A43" s="18" t="n"/>
      <c r="B43" s="18" t="n"/>
      <c r="C43" s="18" t="n"/>
      <c r="D43" s="18" t="n"/>
      <c r="E43" s="19" t="n"/>
      <c r="F43" s="20" t="n"/>
      <c r="G43" s="18" t="n"/>
      <c r="H43" s="18" t="n"/>
      <c r="I43" s="21" t="n"/>
      <c r="J43" s="8">
        <f>IF($A43="","",IFERROR(VLOOKUP($C43,Parameter!$A$10:$F$109,3,FALSE),""))</f>
        <v/>
      </c>
      <c r="K43" s="8">
        <f>IF($A43="","",IFERROR(VLOOKUP($C43,Parameter!$A$10:$F$109,4,FALSE),""))</f>
        <v/>
      </c>
      <c r="L43" s="8">
        <f>IF(OR($A43="",$F43="",$K43=""),"",IFERROR($F43*$K43/60,""))</f>
        <v/>
      </c>
      <c r="M43" s="8">
        <f>IF($A43="","",IFERROR(VLOOKUP($C43,Parameter!$A$10:$F$109,5,FALSE),""))</f>
        <v/>
      </c>
      <c r="N43" s="8">
        <f>IF($A43="","",IF(COUNT($I43,$J43,$L43,$M43)&lt;4,"",IFERROR(SUM($I43,$J43,$L43,$M43),"")))</f>
        <v/>
      </c>
      <c r="O43" s="8">
        <f>IF($A43="","",IFERROR(VLOOKUP($C43,Parameter!$A$10:$F$109,6,FALSE),""))</f>
        <v/>
      </c>
      <c r="P43" s="16">
        <f>IF(OR($A43="",$N43="",$O43=""),"",IFERROR(MAX(1,ROUNDUP($N43/$O43,0)),""))</f>
        <v/>
      </c>
      <c r="Q43" s="23">
        <f>IF(OR($A43="",$E43="",$P43=""),"",IFERROR(WORKDAY.INTL($E43-1,$P43,1),""))</f>
        <v/>
      </c>
      <c r="R43" s="19" t="n"/>
      <c r="S43" s="16">
        <f>IF(OR($A43="",$Q43="",$R43=""),"",IFERROR($Q43-$R43,""))</f>
        <v/>
      </c>
      <c r="T43" s="6">
        <f>IF($A43="","",IF(OR($B43="",$C43="",$D43="",$E43="",$F43="",$G43="",$H43="",$I43="",$J43="",$K43="",$M43="",$O43=""),"Eingabe unvollständig",IF($H43="Abgeschlossen","Abgeschlossen",IF($R43="","Ohne Bedarfstermin",IF($Q43&gt;$R43,"Terminrisiko",IF(OR($N43&gt;Parameter!$I$10,$F43&gt;Parameter!$I$11,$I43&gt;Parameter!$I$12),"Plausibilität prüfen","Im Plan"))))))</f>
        <v/>
      </c>
    </row>
    <row r="44">
      <c r="A44" s="18" t="n"/>
      <c r="B44" s="18" t="n"/>
      <c r="C44" s="18" t="n"/>
      <c r="D44" s="18" t="n"/>
      <c r="E44" s="19" t="n"/>
      <c r="F44" s="20" t="n"/>
      <c r="G44" s="18" t="n"/>
      <c r="H44" s="18" t="n"/>
      <c r="I44" s="21" t="n"/>
      <c r="J44" s="12">
        <f>IF($A44="","",IFERROR(VLOOKUP($C44,Parameter!$A$10:$F$109,3,FALSE),""))</f>
        <v/>
      </c>
      <c r="K44" s="12">
        <f>IF($A44="","",IFERROR(VLOOKUP($C44,Parameter!$A$10:$F$109,4,FALSE),""))</f>
        <v/>
      </c>
      <c r="L44" s="12">
        <f>IF(OR($A44="",$F44="",$K44=""),"",IFERROR($F44*$K44/60,""))</f>
        <v/>
      </c>
      <c r="M44" s="12">
        <f>IF($A44="","",IFERROR(VLOOKUP($C44,Parameter!$A$10:$F$109,5,FALSE),""))</f>
        <v/>
      </c>
      <c r="N44" s="12">
        <f>IF($A44="","",IF(COUNT($I44,$J44,$L44,$M44)&lt;4,"",IFERROR(SUM($I44,$J44,$L44,$M44),"")))</f>
        <v/>
      </c>
      <c r="O44" s="12">
        <f>IF($A44="","",IFERROR(VLOOKUP($C44,Parameter!$A$10:$F$109,6,FALSE),""))</f>
        <v/>
      </c>
      <c r="P44" s="15">
        <f>IF(OR($A44="",$N44="",$O44=""),"",IFERROR(MAX(1,ROUNDUP($N44/$O44,0)),""))</f>
        <v/>
      </c>
      <c r="Q44" s="22">
        <f>IF(OR($A44="",$E44="",$P44=""),"",IFERROR(WORKDAY.INTL($E44-1,$P44,1),""))</f>
        <v/>
      </c>
      <c r="R44" s="19" t="n"/>
      <c r="S44" s="15">
        <f>IF(OR($A44="",$Q44="",$R44=""),"",IFERROR($Q44-$R44,""))</f>
        <v/>
      </c>
      <c r="T44" s="9">
        <f>IF($A44="","",IF(OR($B44="",$C44="",$D44="",$E44="",$F44="",$G44="",$H44="",$I44="",$J44="",$K44="",$M44="",$O44=""),"Eingabe unvollständig",IF($H44="Abgeschlossen","Abgeschlossen",IF($R44="","Ohne Bedarfstermin",IF($Q44&gt;$R44,"Terminrisiko",IF(OR($N44&gt;Parameter!$I$10,$F44&gt;Parameter!$I$11,$I44&gt;Parameter!$I$12),"Plausibilität prüfen","Im Plan"))))))</f>
        <v/>
      </c>
    </row>
    <row r="45">
      <c r="A45" s="18" t="n"/>
      <c r="B45" s="18" t="n"/>
      <c r="C45" s="18" t="n"/>
      <c r="D45" s="18" t="n"/>
      <c r="E45" s="19" t="n"/>
      <c r="F45" s="20" t="n"/>
      <c r="G45" s="18" t="n"/>
      <c r="H45" s="18" t="n"/>
      <c r="I45" s="21" t="n"/>
      <c r="J45" s="8">
        <f>IF($A45="","",IFERROR(VLOOKUP($C45,Parameter!$A$10:$F$109,3,FALSE),""))</f>
        <v/>
      </c>
      <c r="K45" s="8">
        <f>IF($A45="","",IFERROR(VLOOKUP($C45,Parameter!$A$10:$F$109,4,FALSE),""))</f>
        <v/>
      </c>
      <c r="L45" s="8">
        <f>IF(OR($A45="",$F45="",$K45=""),"",IFERROR($F45*$K45/60,""))</f>
        <v/>
      </c>
      <c r="M45" s="8">
        <f>IF($A45="","",IFERROR(VLOOKUP($C45,Parameter!$A$10:$F$109,5,FALSE),""))</f>
        <v/>
      </c>
      <c r="N45" s="8">
        <f>IF($A45="","",IF(COUNT($I45,$J45,$L45,$M45)&lt;4,"",IFERROR(SUM($I45,$J45,$L45,$M45),"")))</f>
        <v/>
      </c>
      <c r="O45" s="8">
        <f>IF($A45="","",IFERROR(VLOOKUP($C45,Parameter!$A$10:$F$109,6,FALSE),""))</f>
        <v/>
      </c>
      <c r="P45" s="16">
        <f>IF(OR($A45="",$N45="",$O45=""),"",IFERROR(MAX(1,ROUNDUP($N45/$O45,0)),""))</f>
        <v/>
      </c>
      <c r="Q45" s="23">
        <f>IF(OR($A45="",$E45="",$P45=""),"",IFERROR(WORKDAY.INTL($E45-1,$P45,1),""))</f>
        <v/>
      </c>
      <c r="R45" s="19" t="n"/>
      <c r="S45" s="16">
        <f>IF(OR($A45="",$Q45="",$R45=""),"",IFERROR($Q45-$R45,""))</f>
        <v/>
      </c>
      <c r="T45" s="6">
        <f>IF($A45="","",IF(OR($B45="",$C45="",$D45="",$E45="",$F45="",$G45="",$H45="",$I45="",$J45="",$K45="",$M45="",$O45=""),"Eingabe unvollständig",IF($H45="Abgeschlossen","Abgeschlossen",IF($R45="","Ohne Bedarfstermin",IF($Q45&gt;$R45,"Terminrisiko",IF(OR($N45&gt;Parameter!$I$10,$F45&gt;Parameter!$I$11,$I45&gt;Parameter!$I$12),"Plausibilität prüfen","Im Plan"))))))</f>
        <v/>
      </c>
    </row>
    <row r="46">
      <c r="A46" s="18" t="n"/>
      <c r="B46" s="18" t="n"/>
      <c r="C46" s="18" t="n"/>
      <c r="D46" s="18" t="n"/>
      <c r="E46" s="19" t="n"/>
      <c r="F46" s="20" t="n"/>
      <c r="G46" s="18" t="n"/>
      <c r="H46" s="18" t="n"/>
      <c r="I46" s="21" t="n"/>
      <c r="J46" s="12">
        <f>IF($A46="","",IFERROR(VLOOKUP($C46,Parameter!$A$10:$F$109,3,FALSE),""))</f>
        <v/>
      </c>
      <c r="K46" s="12">
        <f>IF($A46="","",IFERROR(VLOOKUP($C46,Parameter!$A$10:$F$109,4,FALSE),""))</f>
        <v/>
      </c>
      <c r="L46" s="12">
        <f>IF(OR($A46="",$F46="",$K46=""),"",IFERROR($F46*$K46/60,""))</f>
        <v/>
      </c>
      <c r="M46" s="12">
        <f>IF($A46="","",IFERROR(VLOOKUP($C46,Parameter!$A$10:$F$109,5,FALSE),""))</f>
        <v/>
      </c>
      <c r="N46" s="12">
        <f>IF($A46="","",IF(COUNT($I46,$J46,$L46,$M46)&lt;4,"",IFERROR(SUM($I46,$J46,$L46,$M46),"")))</f>
        <v/>
      </c>
      <c r="O46" s="12">
        <f>IF($A46="","",IFERROR(VLOOKUP($C46,Parameter!$A$10:$F$109,6,FALSE),""))</f>
        <v/>
      </c>
      <c r="P46" s="15">
        <f>IF(OR($A46="",$N46="",$O46=""),"",IFERROR(MAX(1,ROUNDUP($N46/$O46,0)),""))</f>
        <v/>
      </c>
      <c r="Q46" s="22">
        <f>IF(OR($A46="",$E46="",$P46=""),"",IFERROR(WORKDAY.INTL($E46-1,$P46,1),""))</f>
        <v/>
      </c>
      <c r="R46" s="19" t="n"/>
      <c r="S46" s="15">
        <f>IF(OR($A46="",$Q46="",$R46=""),"",IFERROR($Q46-$R46,""))</f>
        <v/>
      </c>
      <c r="T46" s="9">
        <f>IF($A46="","",IF(OR($B46="",$C46="",$D46="",$E46="",$F46="",$G46="",$H46="",$I46="",$J46="",$K46="",$M46="",$O46=""),"Eingabe unvollständig",IF($H46="Abgeschlossen","Abgeschlossen",IF($R46="","Ohne Bedarfstermin",IF($Q46&gt;$R46,"Terminrisiko",IF(OR($N46&gt;Parameter!$I$10,$F46&gt;Parameter!$I$11,$I46&gt;Parameter!$I$12),"Plausibilität prüfen","Im Plan"))))))</f>
        <v/>
      </c>
    </row>
    <row r="47">
      <c r="A47" s="18" t="n"/>
      <c r="B47" s="18" t="n"/>
      <c r="C47" s="18" t="n"/>
      <c r="D47" s="18" t="n"/>
      <c r="E47" s="19" t="n"/>
      <c r="F47" s="20" t="n"/>
      <c r="G47" s="18" t="n"/>
      <c r="H47" s="18" t="n"/>
      <c r="I47" s="21" t="n"/>
      <c r="J47" s="8">
        <f>IF($A47="","",IFERROR(VLOOKUP($C47,Parameter!$A$10:$F$109,3,FALSE),""))</f>
        <v/>
      </c>
      <c r="K47" s="8">
        <f>IF($A47="","",IFERROR(VLOOKUP($C47,Parameter!$A$10:$F$109,4,FALSE),""))</f>
        <v/>
      </c>
      <c r="L47" s="8">
        <f>IF(OR($A47="",$F47="",$K47=""),"",IFERROR($F47*$K47/60,""))</f>
        <v/>
      </c>
      <c r="M47" s="8">
        <f>IF($A47="","",IFERROR(VLOOKUP($C47,Parameter!$A$10:$F$109,5,FALSE),""))</f>
        <v/>
      </c>
      <c r="N47" s="8">
        <f>IF($A47="","",IF(COUNT($I47,$J47,$L47,$M47)&lt;4,"",IFERROR(SUM($I47,$J47,$L47,$M47),"")))</f>
        <v/>
      </c>
      <c r="O47" s="8">
        <f>IF($A47="","",IFERROR(VLOOKUP($C47,Parameter!$A$10:$F$109,6,FALSE),""))</f>
        <v/>
      </c>
      <c r="P47" s="16">
        <f>IF(OR($A47="",$N47="",$O47=""),"",IFERROR(MAX(1,ROUNDUP($N47/$O47,0)),""))</f>
        <v/>
      </c>
      <c r="Q47" s="23">
        <f>IF(OR($A47="",$E47="",$P47=""),"",IFERROR(WORKDAY.INTL($E47-1,$P47,1),""))</f>
        <v/>
      </c>
      <c r="R47" s="19" t="n"/>
      <c r="S47" s="16">
        <f>IF(OR($A47="",$Q47="",$R47=""),"",IFERROR($Q47-$R47,""))</f>
        <v/>
      </c>
      <c r="T47" s="6">
        <f>IF($A47="","",IF(OR($B47="",$C47="",$D47="",$E47="",$F47="",$G47="",$H47="",$I47="",$J47="",$K47="",$M47="",$O47=""),"Eingabe unvollständig",IF($H47="Abgeschlossen","Abgeschlossen",IF($R47="","Ohne Bedarfstermin",IF($Q47&gt;$R47,"Terminrisiko",IF(OR($N47&gt;Parameter!$I$10,$F47&gt;Parameter!$I$11,$I47&gt;Parameter!$I$12),"Plausibilität prüfen","Im Plan"))))))</f>
        <v/>
      </c>
    </row>
    <row r="48">
      <c r="A48" s="18" t="n"/>
      <c r="B48" s="18" t="n"/>
      <c r="C48" s="18" t="n"/>
      <c r="D48" s="18" t="n"/>
      <c r="E48" s="19" t="n"/>
      <c r="F48" s="20" t="n"/>
      <c r="G48" s="18" t="n"/>
      <c r="H48" s="18" t="n"/>
      <c r="I48" s="21" t="n"/>
      <c r="J48" s="12">
        <f>IF($A48="","",IFERROR(VLOOKUP($C48,Parameter!$A$10:$F$109,3,FALSE),""))</f>
        <v/>
      </c>
      <c r="K48" s="12">
        <f>IF($A48="","",IFERROR(VLOOKUP($C48,Parameter!$A$10:$F$109,4,FALSE),""))</f>
        <v/>
      </c>
      <c r="L48" s="12">
        <f>IF(OR($A48="",$F48="",$K48=""),"",IFERROR($F48*$K48/60,""))</f>
        <v/>
      </c>
      <c r="M48" s="12">
        <f>IF($A48="","",IFERROR(VLOOKUP($C48,Parameter!$A$10:$F$109,5,FALSE),""))</f>
        <v/>
      </c>
      <c r="N48" s="12">
        <f>IF($A48="","",IF(COUNT($I48,$J48,$L48,$M48)&lt;4,"",IFERROR(SUM($I48,$J48,$L48,$M48),"")))</f>
        <v/>
      </c>
      <c r="O48" s="12">
        <f>IF($A48="","",IFERROR(VLOOKUP($C48,Parameter!$A$10:$F$109,6,FALSE),""))</f>
        <v/>
      </c>
      <c r="P48" s="15">
        <f>IF(OR($A48="",$N48="",$O48=""),"",IFERROR(MAX(1,ROUNDUP($N48/$O48,0)),""))</f>
        <v/>
      </c>
      <c r="Q48" s="22">
        <f>IF(OR($A48="",$E48="",$P48=""),"",IFERROR(WORKDAY.INTL($E48-1,$P48,1),""))</f>
        <v/>
      </c>
      <c r="R48" s="19" t="n"/>
      <c r="S48" s="15">
        <f>IF(OR($A48="",$Q48="",$R48=""),"",IFERROR($Q48-$R48,""))</f>
        <v/>
      </c>
      <c r="T48" s="9">
        <f>IF($A48="","",IF(OR($B48="",$C48="",$D48="",$E48="",$F48="",$G48="",$H48="",$I48="",$J48="",$K48="",$M48="",$O48=""),"Eingabe unvollständig",IF($H48="Abgeschlossen","Abgeschlossen",IF($R48="","Ohne Bedarfstermin",IF($Q48&gt;$R48,"Terminrisiko",IF(OR($N48&gt;Parameter!$I$10,$F48&gt;Parameter!$I$11,$I48&gt;Parameter!$I$12),"Plausibilität prüfen","Im Plan"))))))</f>
        <v/>
      </c>
    </row>
    <row r="49">
      <c r="A49" s="18" t="n"/>
      <c r="B49" s="18" t="n"/>
      <c r="C49" s="18" t="n"/>
      <c r="D49" s="18" t="n"/>
      <c r="E49" s="19" t="n"/>
      <c r="F49" s="20" t="n"/>
      <c r="G49" s="18" t="n"/>
      <c r="H49" s="18" t="n"/>
      <c r="I49" s="21" t="n"/>
      <c r="J49" s="8">
        <f>IF($A49="","",IFERROR(VLOOKUP($C49,Parameter!$A$10:$F$109,3,FALSE),""))</f>
        <v/>
      </c>
      <c r="K49" s="8">
        <f>IF($A49="","",IFERROR(VLOOKUP($C49,Parameter!$A$10:$F$109,4,FALSE),""))</f>
        <v/>
      </c>
      <c r="L49" s="8">
        <f>IF(OR($A49="",$F49="",$K49=""),"",IFERROR($F49*$K49/60,""))</f>
        <v/>
      </c>
      <c r="M49" s="8">
        <f>IF($A49="","",IFERROR(VLOOKUP($C49,Parameter!$A$10:$F$109,5,FALSE),""))</f>
        <v/>
      </c>
      <c r="N49" s="8">
        <f>IF($A49="","",IF(COUNT($I49,$J49,$L49,$M49)&lt;4,"",IFERROR(SUM($I49,$J49,$L49,$M49),"")))</f>
        <v/>
      </c>
      <c r="O49" s="8">
        <f>IF($A49="","",IFERROR(VLOOKUP($C49,Parameter!$A$10:$F$109,6,FALSE),""))</f>
        <v/>
      </c>
      <c r="P49" s="16">
        <f>IF(OR($A49="",$N49="",$O49=""),"",IFERROR(MAX(1,ROUNDUP($N49/$O49,0)),""))</f>
        <v/>
      </c>
      <c r="Q49" s="23">
        <f>IF(OR($A49="",$E49="",$P49=""),"",IFERROR(WORKDAY.INTL($E49-1,$P49,1),""))</f>
        <v/>
      </c>
      <c r="R49" s="19" t="n"/>
      <c r="S49" s="16">
        <f>IF(OR($A49="",$Q49="",$R49=""),"",IFERROR($Q49-$R49,""))</f>
        <v/>
      </c>
      <c r="T49" s="6">
        <f>IF($A49="","",IF(OR($B49="",$C49="",$D49="",$E49="",$F49="",$G49="",$H49="",$I49="",$J49="",$K49="",$M49="",$O49=""),"Eingabe unvollständig",IF($H49="Abgeschlossen","Abgeschlossen",IF($R49="","Ohne Bedarfstermin",IF($Q49&gt;$R49,"Terminrisiko",IF(OR($N49&gt;Parameter!$I$10,$F49&gt;Parameter!$I$11,$I49&gt;Parameter!$I$12),"Plausibilität prüfen","Im Plan"))))))</f>
        <v/>
      </c>
    </row>
    <row r="50">
      <c r="A50" s="18" t="n"/>
      <c r="B50" s="18" t="n"/>
      <c r="C50" s="18" t="n"/>
      <c r="D50" s="18" t="n"/>
      <c r="E50" s="19" t="n"/>
      <c r="F50" s="20" t="n"/>
      <c r="G50" s="18" t="n"/>
      <c r="H50" s="18" t="n"/>
      <c r="I50" s="21" t="n"/>
      <c r="J50" s="12">
        <f>IF($A50="","",IFERROR(VLOOKUP($C50,Parameter!$A$10:$F$109,3,FALSE),""))</f>
        <v/>
      </c>
      <c r="K50" s="12">
        <f>IF($A50="","",IFERROR(VLOOKUP($C50,Parameter!$A$10:$F$109,4,FALSE),""))</f>
        <v/>
      </c>
      <c r="L50" s="12">
        <f>IF(OR($A50="",$F50="",$K50=""),"",IFERROR($F50*$K50/60,""))</f>
        <v/>
      </c>
      <c r="M50" s="12">
        <f>IF($A50="","",IFERROR(VLOOKUP($C50,Parameter!$A$10:$F$109,5,FALSE),""))</f>
        <v/>
      </c>
      <c r="N50" s="12">
        <f>IF($A50="","",IF(COUNT($I50,$J50,$L50,$M50)&lt;4,"",IFERROR(SUM($I50,$J50,$L50,$M50),"")))</f>
        <v/>
      </c>
      <c r="O50" s="12">
        <f>IF($A50="","",IFERROR(VLOOKUP($C50,Parameter!$A$10:$F$109,6,FALSE),""))</f>
        <v/>
      </c>
      <c r="P50" s="15">
        <f>IF(OR($A50="",$N50="",$O50=""),"",IFERROR(MAX(1,ROUNDUP($N50/$O50,0)),""))</f>
        <v/>
      </c>
      <c r="Q50" s="22">
        <f>IF(OR($A50="",$E50="",$P50=""),"",IFERROR(WORKDAY.INTL($E50-1,$P50,1),""))</f>
        <v/>
      </c>
      <c r="R50" s="19" t="n"/>
      <c r="S50" s="15">
        <f>IF(OR($A50="",$Q50="",$R50=""),"",IFERROR($Q50-$R50,""))</f>
        <v/>
      </c>
      <c r="T50" s="9">
        <f>IF($A50="","",IF(OR($B50="",$C50="",$D50="",$E50="",$F50="",$G50="",$H50="",$I50="",$J50="",$K50="",$M50="",$O50=""),"Eingabe unvollständig",IF($H50="Abgeschlossen","Abgeschlossen",IF($R50="","Ohne Bedarfstermin",IF($Q50&gt;$R50,"Terminrisiko",IF(OR($N50&gt;Parameter!$I$10,$F50&gt;Parameter!$I$11,$I50&gt;Parameter!$I$12),"Plausibilität prüfen","Im Plan"))))))</f>
        <v/>
      </c>
    </row>
    <row r="51">
      <c r="A51" s="18" t="n"/>
      <c r="B51" s="18" t="n"/>
      <c r="C51" s="18" t="n"/>
      <c r="D51" s="18" t="n"/>
      <c r="E51" s="19" t="n"/>
      <c r="F51" s="20" t="n"/>
      <c r="G51" s="18" t="n"/>
      <c r="H51" s="18" t="n"/>
      <c r="I51" s="21" t="n"/>
      <c r="J51" s="8">
        <f>IF($A51="","",IFERROR(VLOOKUP($C51,Parameter!$A$10:$F$109,3,FALSE),""))</f>
        <v/>
      </c>
      <c r="K51" s="8">
        <f>IF($A51="","",IFERROR(VLOOKUP($C51,Parameter!$A$10:$F$109,4,FALSE),""))</f>
        <v/>
      </c>
      <c r="L51" s="8">
        <f>IF(OR($A51="",$F51="",$K51=""),"",IFERROR($F51*$K51/60,""))</f>
        <v/>
      </c>
      <c r="M51" s="8">
        <f>IF($A51="","",IFERROR(VLOOKUP($C51,Parameter!$A$10:$F$109,5,FALSE),""))</f>
        <v/>
      </c>
      <c r="N51" s="8">
        <f>IF($A51="","",IF(COUNT($I51,$J51,$L51,$M51)&lt;4,"",IFERROR(SUM($I51,$J51,$L51,$M51),"")))</f>
        <v/>
      </c>
      <c r="O51" s="8">
        <f>IF($A51="","",IFERROR(VLOOKUP($C51,Parameter!$A$10:$F$109,6,FALSE),""))</f>
        <v/>
      </c>
      <c r="P51" s="16">
        <f>IF(OR($A51="",$N51="",$O51=""),"",IFERROR(MAX(1,ROUNDUP($N51/$O51,0)),""))</f>
        <v/>
      </c>
      <c r="Q51" s="23">
        <f>IF(OR($A51="",$E51="",$P51=""),"",IFERROR(WORKDAY.INTL($E51-1,$P51,1),""))</f>
        <v/>
      </c>
      <c r="R51" s="19" t="n"/>
      <c r="S51" s="16">
        <f>IF(OR($A51="",$Q51="",$R51=""),"",IFERROR($Q51-$R51,""))</f>
        <v/>
      </c>
      <c r="T51" s="6">
        <f>IF($A51="","",IF(OR($B51="",$C51="",$D51="",$E51="",$F51="",$G51="",$H51="",$I51="",$J51="",$K51="",$M51="",$O51=""),"Eingabe unvollständig",IF($H51="Abgeschlossen","Abgeschlossen",IF($R51="","Ohne Bedarfstermin",IF($Q51&gt;$R51,"Terminrisiko",IF(OR($N51&gt;Parameter!$I$10,$F51&gt;Parameter!$I$11,$I51&gt;Parameter!$I$12),"Plausibilität prüfen","Im Plan"))))))</f>
        <v/>
      </c>
    </row>
    <row r="52">
      <c r="A52" s="18" t="n"/>
      <c r="B52" s="18" t="n"/>
      <c r="C52" s="18" t="n"/>
      <c r="D52" s="18" t="n"/>
      <c r="E52" s="19" t="n"/>
      <c r="F52" s="20" t="n"/>
      <c r="G52" s="18" t="n"/>
      <c r="H52" s="18" t="n"/>
      <c r="I52" s="21" t="n"/>
      <c r="J52" s="12">
        <f>IF($A52="","",IFERROR(VLOOKUP($C52,Parameter!$A$10:$F$109,3,FALSE),""))</f>
        <v/>
      </c>
      <c r="K52" s="12">
        <f>IF($A52="","",IFERROR(VLOOKUP($C52,Parameter!$A$10:$F$109,4,FALSE),""))</f>
        <v/>
      </c>
      <c r="L52" s="12">
        <f>IF(OR($A52="",$F52="",$K52=""),"",IFERROR($F52*$K52/60,""))</f>
        <v/>
      </c>
      <c r="M52" s="12">
        <f>IF($A52="","",IFERROR(VLOOKUP($C52,Parameter!$A$10:$F$109,5,FALSE),""))</f>
        <v/>
      </c>
      <c r="N52" s="12">
        <f>IF($A52="","",IF(COUNT($I52,$J52,$L52,$M52)&lt;4,"",IFERROR(SUM($I52,$J52,$L52,$M52),"")))</f>
        <v/>
      </c>
      <c r="O52" s="12">
        <f>IF($A52="","",IFERROR(VLOOKUP($C52,Parameter!$A$10:$F$109,6,FALSE),""))</f>
        <v/>
      </c>
      <c r="P52" s="15">
        <f>IF(OR($A52="",$N52="",$O52=""),"",IFERROR(MAX(1,ROUNDUP($N52/$O52,0)),""))</f>
        <v/>
      </c>
      <c r="Q52" s="22">
        <f>IF(OR($A52="",$E52="",$P52=""),"",IFERROR(WORKDAY.INTL($E52-1,$P52,1),""))</f>
        <v/>
      </c>
      <c r="R52" s="19" t="n"/>
      <c r="S52" s="15">
        <f>IF(OR($A52="",$Q52="",$R52=""),"",IFERROR($Q52-$R52,""))</f>
        <v/>
      </c>
      <c r="T52" s="9">
        <f>IF($A52="","",IF(OR($B52="",$C52="",$D52="",$E52="",$F52="",$G52="",$H52="",$I52="",$J52="",$K52="",$M52="",$O52=""),"Eingabe unvollständig",IF($H52="Abgeschlossen","Abgeschlossen",IF($R52="","Ohne Bedarfstermin",IF($Q52&gt;$R52,"Terminrisiko",IF(OR($N52&gt;Parameter!$I$10,$F52&gt;Parameter!$I$11,$I52&gt;Parameter!$I$12),"Plausibilität prüfen","Im Plan"))))))</f>
        <v/>
      </c>
    </row>
    <row r="53">
      <c r="A53" s="18" t="n"/>
      <c r="B53" s="18" t="n"/>
      <c r="C53" s="18" t="n"/>
      <c r="D53" s="18" t="n"/>
      <c r="E53" s="19" t="n"/>
      <c r="F53" s="20" t="n"/>
      <c r="G53" s="18" t="n"/>
      <c r="H53" s="18" t="n"/>
      <c r="I53" s="21" t="n"/>
      <c r="J53" s="8">
        <f>IF($A53="","",IFERROR(VLOOKUP($C53,Parameter!$A$10:$F$109,3,FALSE),""))</f>
        <v/>
      </c>
      <c r="K53" s="8">
        <f>IF($A53="","",IFERROR(VLOOKUP($C53,Parameter!$A$10:$F$109,4,FALSE),""))</f>
        <v/>
      </c>
      <c r="L53" s="8">
        <f>IF(OR($A53="",$F53="",$K53=""),"",IFERROR($F53*$K53/60,""))</f>
        <v/>
      </c>
      <c r="M53" s="8">
        <f>IF($A53="","",IFERROR(VLOOKUP($C53,Parameter!$A$10:$F$109,5,FALSE),""))</f>
        <v/>
      </c>
      <c r="N53" s="8">
        <f>IF($A53="","",IF(COUNT($I53,$J53,$L53,$M53)&lt;4,"",IFERROR(SUM($I53,$J53,$L53,$M53),"")))</f>
        <v/>
      </c>
      <c r="O53" s="8">
        <f>IF($A53="","",IFERROR(VLOOKUP($C53,Parameter!$A$10:$F$109,6,FALSE),""))</f>
        <v/>
      </c>
      <c r="P53" s="16">
        <f>IF(OR($A53="",$N53="",$O53=""),"",IFERROR(MAX(1,ROUNDUP($N53/$O53,0)),""))</f>
        <v/>
      </c>
      <c r="Q53" s="23">
        <f>IF(OR($A53="",$E53="",$P53=""),"",IFERROR(WORKDAY.INTL($E53-1,$P53,1),""))</f>
        <v/>
      </c>
      <c r="R53" s="19" t="n"/>
      <c r="S53" s="16">
        <f>IF(OR($A53="",$Q53="",$R53=""),"",IFERROR($Q53-$R53,""))</f>
        <v/>
      </c>
      <c r="T53" s="6">
        <f>IF($A53="","",IF(OR($B53="",$C53="",$D53="",$E53="",$F53="",$G53="",$H53="",$I53="",$J53="",$K53="",$M53="",$O53=""),"Eingabe unvollständig",IF($H53="Abgeschlossen","Abgeschlossen",IF($R53="","Ohne Bedarfstermin",IF($Q53&gt;$R53,"Terminrisiko",IF(OR($N53&gt;Parameter!$I$10,$F53&gt;Parameter!$I$11,$I53&gt;Parameter!$I$12),"Plausibilität prüfen","Im Plan"))))))</f>
        <v/>
      </c>
    </row>
    <row r="54">
      <c r="A54" s="18" t="n"/>
      <c r="B54" s="18" t="n"/>
      <c r="C54" s="18" t="n"/>
      <c r="D54" s="18" t="n"/>
      <c r="E54" s="19" t="n"/>
      <c r="F54" s="20" t="n"/>
      <c r="G54" s="18" t="n"/>
      <c r="H54" s="18" t="n"/>
      <c r="I54" s="21" t="n"/>
      <c r="J54" s="12">
        <f>IF($A54="","",IFERROR(VLOOKUP($C54,Parameter!$A$10:$F$109,3,FALSE),""))</f>
        <v/>
      </c>
      <c r="K54" s="12">
        <f>IF($A54="","",IFERROR(VLOOKUP($C54,Parameter!$A$10:$F$109,4,FALSE),""))</f>
        <v/>
      </c>
      <c r="L54" s="12">
        <f>IF(OR($A54="",$F54="",$K54=""),"",IFERROR($F54*$K54/60,""))</f>
        <v/>
      </c>
      <c r="M54" s="12">
        <f>IF($A54="","",IFERROR(VLOOKUP($C54,Parameter!$A$10:$F$109,5,FALSE),""))</f>
        <v/>
      </c>
      <c r="N54" s="12">
        <f>IF($A54="","",IF(COUNT($I54,$J54,$L54,$M54)&lt;4,"",IFERROR(SUM($I54,$J54,$L54,$M54),"")))</f>
        <v/>
      </c>
      <c r="O54" s="12">
        <f>IF($A54="","",IFERROR(VLOOKUP($C54,Parameter!$A$10:$F$109,6,FALSE),""))</f>
        <v/>
      </c>
      <c r="P54" s="15">
        <f>IF(OR($A54="",$N54="",$O54=""),"",IFERROR(MAX(1,ROUNDUP($N54/$O54,0)),""))</f>
        <v/>
      </c>
      <c r="Q54" s="22">
        <f>IF(OR($A54="",$E54="",$P54=""),"",IFERROR(WORKDAY.INTL($E54-1,$P54,1),""))</f>
        <v/>
      </c>
      <c r="R54" s="19" t="n"/>
      <c r="S54" s="15">
        <f>IF(OR($A54="",$Q54="",$R54=""),"",IFERROR($Q54-$R54,""))</f>
        <v/>
      </c>
      <c r="T54" s="9">
        <f>IF($A54="","",IF(OR($B54="",$C54="",$D54="",$E54="",$F54="",$G54="",$H54="",$I54="",$J54="",$K54="",$M54="",$O54=""),"Eingabe unvollständig",IF($H54="Abgeschlossen","Abgeschlossen",IF($R54="","Ohne Bedarfstermin",IF($Q54&gt;$R54,"Terminrisiko",IF(OR($N54&gt;Parameter!$I$10,$F54&gt;Parameter!$I$11,$I54&gt;Parameter!$I$12),"Plausibilität prüfen","Im Plan"))))))</f>
        <v/>
      </c>
    </row>
    <row r="55">
      <c r="A55" s="18" t="n"/>
      <c r="B55" s="18" t="n"/>
      <c r="C55" s="18" t="n"/>
      <c r="D55" s="18" t="n"/>
      <c r="E55" s="19" t="n"/>
      <c r="F55" s="20" t="n"/>
      <c r="G55" s="18" t="n"/>
      <c r="H55" s="18" t="n"/>
      <c r="I55" s="21" t="n"/>
      <c r="J55" s="8">
        <f>IF($A55="","",IFERROR(VLOOKUP($C55,Parameter!$A$10:$F$109,3,FALSE),""))</f>
        <v/>
      </c>
      <c r="K55" s="8">
        <f>IF($A55="","",IFERROR(VLOOKUP($C55,Parameter!$A$10:$F$109,4,FALSE),""))</f>
        <v/>
      </c>
      <c r="L55" s="8">
        <f>IF(OR($A55="",$F55="",$K55=""),"",IFERROR($F55*$K55/60,""))</f>
        <v/>
      </c>
      <c r="M55" s="8">
        <f>IF($A55="","",IFERROR(VLOOKUP($C55,Parameter!$A$10:$F$109,5,FALSE),""))</f>
        <v/>
      </c>
      <c r="N55" s="8">
        <f>IF($A55="","",IF(COUNT($I55,$J55,$L55,$M55)&lt;4,"",IFERROR(SUM($I55,$J55,$L55,$M55),"")))</f>
        <v/>
      </c>
      <c r="O55" s="8">
        <f>IF($A55="","",IFERROR(VLOOKUP($C55,Parameter!$A$10:$F$109,6,FALSE),""))</f>
        <v/>
      </c>
      <c r="P55" s="16">
        <f>IF(OR($A55="",$N55="",$O55=""),"",IFERROR(MAX(1,ROUNDUP($N55/$O55,0)),""))</f>
        <v/>
      </c>
      <c r="Q55" s="23">
        <f>IF(OR($A55="",$E55="",$P55=""),"",IFERROR(WORKDAY.INTL($E55-1,$P55,1),""))</f>
        <v/>
      </c>
      <c r="R55" s="19" t="n"/>
      <c r="S55" s="16">
        <f>IF(OR($A55="",$Q55="",$R55=""),"",IFERROR($Q55-$R55,""))</f>
        <v/>
      </c>
      <c r="T55" s="6">
        <f>IF($A55="","",IF(OR($B55="",$C55="",$D55="",$E55="",$F55="",$G55="",$H55="",$I55="",$J55="",$K55="",$M55="",$O55=""),"Eingabe unvollständig",IF($H55="Abgeschlossen","Abgeschlossen",IF($R55="","Ohne Bedarfstermin",IF($Q55&gt;$R55,"Terminrisiko",IF(OR($N55&gt;Parameter!$I$10,$F55&gt;Parameter!$I$11,$I55&gt;Parameter!$I$12),"Plausibilität prüfen","Im Plan"))))))</f>
        <v/>
      </c>
    </row>
    <row r="56">
      <c r="A56" s="18" t="n"/>
      <c r="B56" s="18" t="n"/>
      <c r="C56" s="18" t="n"/>
      <c r="D56" s="18" t="n"/>
      <c r="E56" s="19" t="n"/>
      <c r="F56" s="20" t="n"/>
      <c r="G56" s="18" t="n"/>
      <c r="H56" s="18" t="n"/>
      <c r="I56" s="21" t="n"/>
      <c r="J56" s="12">
        <f>IF($A56="","",IFERROR(VLOOKUP($C56,Parameter!$A$10:$F$109,3,FALSE),""))</f>
        <v/>
      </c>
      <c r="K56" s="12">
        <f>IF($A56="","",IFERROR(VLOOKUP($C56,Parameter!$A$10:$F$109,4,FALSE),""))</f>
        <v/>
      </c>
      <c r="L56" s="12">
        <f>IF(OR($A56="",$F56="",$K56=""),"",IFERROR($F56*$K56/60,""))</f>
        <v/>
      </c>
      <c r="M56" s="12">
        <f>IF($A56="","",IFERROR(VLOOKUP($C56,Parameter!$A$10:$F$109,5,FALSE),""))</f>
        <v/>
      </c>
      <c r="N56" s="12">
        <f>IF($A56="","",IF(COUNT($I56,$J56,$L56,$M56)&lt;4,"",IFERROR(SUM($I56,$J56,$L56,$M56),"")))</f>
        <v/>
      </c>
      <c r="O56" s="12">
        <f>IF($A56="","",IFERROR(VLOOKUP($C56,Parameter!$A$10:$F$109,6,FALSE),""))</f>
        <v/>
      </c>
      <c r="P56" s="15">
        <f>IF(OR($A56="",$N56="",$O56=""),"",IFERROR(MAX(1,ROUNDUP($N56/$O56,0)),""))</f>
        <v/>
      </c>
      <c r="Q56" s="22">
        <f>IF(OR($A56="",$E56="",$P56=""),"",IFERROR(WORKDAY.INTL($E56-1,$P56,1),""))</f>
        <v/>
      </c>
      <c r="R56" s="19" t="n"/>
      <c r="S56" s="15">
        <f>IF(OR($A56="",$Q56="",$R56=""),"",IFERROR($Q56-$R56,""))</f>
        <v/>
      </c>
      <c r="T56" s="9">
        <f>IF($A56="","",IF(OR($B56="",$C56="",$D56="",$E56="",$F56="",$G56="",$H56="",$I56="",$J56="",$K56="",$M56="",$O56=""),"Eingabe unvollständig",IF($H56="Abgeschlossen","Abgeschlossen",IF($R56="","Ohne Bedarfstermin",IF($Q56&gt;$R56,"Terminrisiko",IF(OR($N56&gt;Parameter!$I$10,$F56&gt;Parameter!$I$11,$I56&gt;Parameter!$I$12),"Plausibilität prüfen","Im Plan"))))))</f>
        <v/>
      </c>
    </row>
    <row r="57">
      <c r="A57" s="18" t="n"/>
      <c r="B57" s="18" t="n"/>
      <c r="C57" s="18" t="n"/>
      <c r="D57" s="18" t="n"/>
      <c r="E57" s="19" t="n"/>
      <c r="F57" s="20" t="n"/>
      <c r="G57" s="18" t="n"/>
      <c r="H57" s="18" t="n"/>
      <c r="I57" s="21" t="n"/>
      <c r="J57" s="8">
        <f>IF($A57="","",IFERROR(VLOOKUP($C57,Parameter!$A$10:$F$109,3,FALSE),""))</f>
        <v/>
      </c>
      <c r="K57" s="8">
        <f>IF($A57="","",IFERROR(VLOOKUP($C57,Parameter!$A$10:$F$109,4,FALSE),""))</f>
        <v/>
      </c>
      <c r="L57" s="8">
        <f>IF(OR($A57="",$F57="",$K57=""),"",IFERROR($F57*$K57/60,""))</f>
        <v/>
      </c>
      <c r="M57" s="8">
        <f>IF($A57="","",IFERROR(VLOOKUP($C57,Parameter!$A$10:$F$109,5,FALSE),""))</f>
        <v/>
      </c>
      <c r="N57" s="8">
        <f>IF($A57="","",IF(COUNT($I57,$J57,$L57,$M57)&lt;4,"",IFERROR(SUM($I57,$J57,$L57,$M57),"")))</f>
        <v/>
      </c>
      <c r="O57" s="8">
        <f>IF($A57="","",IFERROR(VLOOKUP($C57,Parameter!$A$10:$F$109,6,FALSE),""))</f>
        <v/>
      </c>
      <c r="P57" s="16">
        <f>IF(OR($A57="",$N57="",$O57=""),"",IFERROR(MAX(1,ROUNDUP($N57/$O57,0)),""))</f>
        <v/>
      </c>
      <c r="Q57" s="23">
        <f>IF(OR($A57="",$E57="",$P57=""),"",IFERROR(WORKDAY.INTL($E57-1,$P57,1),""))</f>
        <v/>
      </c>
      <c r="R57" s="19" t="n"/>
      <c r="S57" s="16">
        <f>IF(OR($A57="",$Q57="",$R57=""),"",IFERROR($Q57-$R57,""))</f>
        <v/>
      </c>
      <c r="T57" s="6">
        <f>IF($A57="","",IF(OR($B57="",$C57="",$D57="",$E57="",$F57="",$G57="",$H57="",$I57="",$J57="",$K57="",$M57="",$O57=""),"Eingabe unvollständig",IF($H57="Abgeschlossen","Abgeschlossen",IF($R57="","Ohne Bedarfstermin",IF($Q57&gt;$R57,"Terminrisiko",IF(OR($N57&gt;Parameter!$I$10,$F57&gt;Parameter!$I$11,$I57&gt;Parameter!$I$12),"Plausibilität prüfen","Im Plan"))))))</f>
        <v/>
      </c>
    </row>
    <row r="58">
      <c r="A58" s="18" t="n"/>
      <c r="B58" s="18" t="n"/>
      <c r="C58" s="18" t="n"/>
      <c r="D58" s="18" t="n"/>
      <c r="E58" s="19" t="n"/>
      <c r="F58" s="20" t="n"/>
      <c r="G58" s="18" t="n"/>
      <c r="H58" s="18" t="n"/>
      <c r="I58" s="21" t="n"/>
      <c r="J58" s="12">
        <f>IF($A58="","",IFERROR(VLOOKUP($C58,Parameter!$A$10:$F$109,3,FALSE),""))</f>
        <v/>
      </c>
      <c r="K58" s="12">
        <f>IF($A58="","",IFERROR(VLOOKUP($C58,Parameter!$A$10:$F$109,4,FALSE),""))</f>
        <v/>
      </c>
      <c r="L58" s="12">
        <f>IF(OR($A58="",$F58="",$K58=""),"",IFERROR($F58*$K58/60,""))</f>
        <v/>
      </c>
      <c r="M58" s="12">
        <f>IF($A58="","",IFERROR(VLOOKUP($C58,Parameter!$A$10:$F$109,5,FALSE),""))</f>
        <v/>
      </c>
      <c r="N58" s="12">
        <f>IF($A58="","",IF(COUNT($I58,$J58,$L58,$M58)&lt;4,"",IFERROR(SUM($I58,$J58,$L58,$M58),"")))</f>
        <v/>
      </c>
      <c r="O58" s="12">
        <f>IF($A58="","",IFERROR(VLOOKUP($C58,Parameter!$A$10:$F$109,6,FALSE),""))</f>
        <v/>
      </c>
      <c r="P58" s="15">
        <f>IF(OR($A58="",$N58="",$O58=""),"",IFERROR(MAX(1,ROUNDUP($N58/$O58,0)),""))</f>
        <v/>
      </c>
      <c r="Q58" s="22">
        <f>IF(OR($A58="",$E58="",$P58=""),"",IFERROR(WORKDAY.INTL($E58-1,$P58,1),""))</f>
        <v/>
      </c>
      <c r="R58" s="19" t="n"/>
      <c r="S58" s="15">
        <f>IF(OR($A58="",$Q58="",$R58=""),"",IFERROR($Q58-$R58,""))</f>
        <v/>
      </c>
      <c r="T58" s="9">
        <f>IF($A58="","",IF(OR($B58="",$C58="",$D58="",$E58="",$F58="",$G58="",$H58="",$I58="",$J58="",$K58="",$M58="",$O58=""),"Eingabe unvollständig",IF($H58="Abgeschlossen","Abgeschlossen",IF($R58="","Ohne Bedarfstermin",IF($Q58&gt;$R58,"Terminrisiko",IF(OR($N58&gt;Parameter!$I$10,$F58&gt;Parameter!$I$11,$I58&gt;Parameter!$I$12),"Plausibilität prüfen","Im Plan"))))))</f>
        <v/>
      </c>
    </row>
    <row r="59">
      <c r="A59" s="18" t="n"/>
      <c r="B59" s="18" t="n"/>
      <c r="C59" s="18" t="n"/>
      <c r="D59" s="18" t="n"/>
      <c r="E59" s="19" t="n"/>
      <c r="F59" s="20" t="n"/>
      <c r="G59" s="18" t="n"/>
      <c r="H59" s="18" t="n"/>
      <c r="I59" s="21" t="n"/>
      <c r="J59" s="8">
        <f>IF($A59="","",IFERROR(VLOOKUP($C59,Parameter!$A$10:$F$109,3,FALSE),""))</f>
        <v/>
      </c>
      <c r="K59" s="8">
        <f>IF($A59="","",IFERROR(VLOOKUP($C59,Parameter!$A$10:$F$109,4,FALSE),""))</f>
        <v/>
      </c>
      <c r="L59" s="8">
        <f>IF(OR($A59="",$F59="",$K59=""),"",IFERROR($F59*$K59/60,""))</f>
        <v/>
      </c>
      <c r="M59" s="8">
        <f>IF($A59="","",IFERROR(VLOOKUP($C59,Parameter!$A$10:$F$109,5,FALSE),""))</f>
        <v/>
      </c>
      <c r="N59" s="8">
        <f>IF($A59="","",IF(COUNT($I59,$J59,$L59,$M59)&lt;4,"",IFERROR(SUM($I59,$J59,$L59,$M59),"")))</f>
        <v/>
      </c>
      <c r="O59" s="8">
        <f>IF($A59="","",IFERROR(VLOOKUP($C59,Parameter!$A$10:$F$109,6,FALSE),""))</f>
        <v/>
      </c>
      <c r="P59" s="16">
        <f>IF(OR($A59="",$N59="",$O59=""),"",IFERROR(MAX(1,ROUNDUP($N59/$O59,0)),""))</f>
        <v/>
      </c>
      <c r="Q59" s="23">
        <f>IF(OR($A59="",$E59="",$P59=""),"",IFERROR(WORKDAY.INTL($E59-1,$P59,1),""))</f>
        <v/>
      </c>
      <c r="R59" s="19" t="n"/>
      <c r="S59" s="16">
        <f>IF(OR($A59="",$Q59="",$R59=""),"",IFERROR($Q59-$R59,""))</f>
        <v/>
      </c>
      <c r="T59" s="6">
        <f>IF($A59="","",IF(OR($B59="",$C59="",$D59="",$E59="",$F59="",$G59="",$H59="",$I59="",$J59="",$K59="",$M59="",$O59=""),"Eingabe unvollständig",IF($H59="Abgeschlossen","Abgeschlossen",IF($R59="","Ohne Bedarfstermin",IF($Q59&gt;$R59,"Terminrisiko",IF(OR($N59&gt;Parameter!$I$10,$F59&gt;Parameter!$I$11,$I59&gt;Parameter!$I$12),"Plausibilität prüfen","Im Plan"))))))</f>
        <v/>
      </c>
    </row>
    <row r="60">
      <c r="A60" s="18" t="n"/>
      <c r="B60" s="18" t="n"/>
      <c r="C60" s="18" t="n"/>
      <c r="D60" s="18" t="n"/>
      <c r="E60" s="19" t="n"/>
      <c r="F60" s="20" t="n"/>
      <c r="G60" s="18" t="n"/>
      <c r="H60" s="18" t="n"/>
      <c r="I60" s="21" t="n"/>
      <c r="J60" s="12">
        <f>IF($A60="","",IFERROR(VLOOKUP($C60,Parameter!$A$10:$F$109,3,FALSE),""))</f>
        <v/>
      </c>
      <c r="K60" s="12">
        <f>IF($A60="","",IFERROR(VLOOKUP($C60,Parameter!$A$10:$F$109,4,FALSE),""))</f>
        <v/>
      </c>
      <c r="L60" s="12">
        <f>IF(OR($A60="",$F60="",$K60=""),"",IFERROR($F60*$K60/60,""))</f>
        <v/>
      </c>
      <c r="M60" s="12">
        <f>IF($A60="","",IFERROR(VLOOKUP($C60,Parameter!$A$10:$F$109,5,FALSE),""))</f>
        <v/>
      </c>
      <c r="N60" s="12">
        <f>IF($A60="","",IF(COUNT($I60,$J60,$L60,$M60)&lt;4,"",IFERROR(SUM($I60,$J60,$L60,$M60),"")))</f>
        <v/>
      </c>
      <c r="O60" s="12">
        <f>IF($A60="","",IFERROR(VLOOKUP($C60,Parameter!$A$10:$F$109,6,FALSE),""))</f>
        <v/>
      </c>
      <c r="P60" s="15">
        <f>IF(OR($A60="",$N60="",$O60=""),"",IFERROR(MAX(1,ROUNDUP($N60/$O60,0)),""))</f>
        <v/>
      </c>
      <c r="Q60" s="22">
        <f>IF(OR($A60="",$E60="",$P60=""),"",IFERROR(WORKDAY.INTL($E60-1,$P60,1),""))</f>
        <v/>
      </c>
      <c r="R60" s="19" t="n"/>
      <c r="S60" s="15">
        <f>IF(OR($A60="",$Q60="",$R60=""),"",IFERROR($Q60-$R60,""))</f>
        <v/>
      </c>
      <c r="T60" s="9">
        <f>IF($A60="","",IF(OR($B60="",$C60="",$D60="",$E60="",$F60="",$G60="",$H60="",$I60="",$J60="",$K60="",$M60="",$O60=""),"Eingabe unvollständig",IF($H60="Abgeschlossen","Abgeschlossen",IF($R60="","Ohne Bedarfstermin",IF($Q60&gt;$R60,"Terminrisiko",IF(OR($N60&gt;Parameter!$I$10,$F60&gt;Parameter!$I$11,$I60&gt;Parameter!$I$12),"Plausibilität prüfen","Im Plan"))))))</f>
        <v/>
      </c>
    </row>
    <row r="61">
      <c r="A61" s="18" t="n"/>
      <c r="B61" s="18" t="n"/>
      <c r="C61" s="18" t="n"/>
      <c r="D61" s="18" t="n"/>
      <c r="E61" s="19" t="n"/>
      <c r="F61" s="20" t="n"/>
      <c r="G61" s="18" t="n"/>
      <c r="H61" s="18" t="n"/>
      <c r="I61" s="21" t="n"/>
      <c r="J61" s="8">
        <f>IF($A61="","",IFERROR(VLOOKUP($C61,Parameter!$A$10:$F$109,3,FALSE),""))</f>
        <v/>
      </c>
      <c r="K61" s="8">
        <f>IF($A61="","",IFERROR(VLOOKUP($C61,Parameter!$A$10:$F$109,4,FALSE),""))</f>
        <v/>
      </c>
      <c r="L61" s="8">
        <f>IF(OR($A61="",$F61="",$K61=""),"",IFERROR($F61*$K61/60,""))</f>
        <v/>
      </c>
      <c r="M61" s="8">
        <f>IF($A61="","",IFERROR(VLOOKUP($C61,Parameter!$A$10:$F$109,5,FALSE),""))</f>
        <v/>
      </c>
      <c r="N61" s="8">
        <f>IF($A61="","",IF(COUNT($I61,$J61,$L61,$M61)&lt;4,"",IFERROR(SUM($I61,$J61,$L61,$M61),"")))</f>
        <v/>
      </c>
      <c r="O61" s="8">
        <f>IF($A61="","",IFERROR(VLOOKUP($C61,Parameter!$A$10:$F$109,6,FALSE),""))</f>
        <v/>
      </c>
      <c r="P61" s="16">
        <f>IF(OR($A61="",$N61="",$O61=""),"",IFERROR(MAX(1,ROUNDUP($N61/$O61,0)),""))</f>
        <v/>
      </c>
      <c r="Q61" s="23">
        <f>IF(OR($A61="",$E61="",$P61=""),"",IFERROR(WORKDAY.INTL($E61-1,$P61,1),""))</f>
        <v/>
      </c>
      <c r="R61" s="19" t="n"/>
      <c r="S61" s="16">
        <f>IF(OR($A61="",$Q61="",$R61=""),"",IFERROR($Q61-$R61,""))</f>
        <v/>
      </c>
      <c r="T61" s="6">
        <f>IF($A61="","",IF(OR($B61="",$C61="",$D61="",$E61="",$F61="",$G61="",$H61="",$I61="",$J61="",$K61="",$M61="",$O61=""),"Eingabe unvollständig",IF($H61="Abgeschlossen","Abgeschlossen",IF($R61="","Ohne Bedarfstermin",IF($Q61&gt;$R61,"Terminrisiko",IF(OR($N61&gt;Parameter!$I$10,$F61&gt;Parameter!$I$11,$I61&gt;Parameter!$I$12),"Plausibilität prüfen","Im Plan"))))))</f>
        <v/>
      </c>
    </row>
    <row r="62">
      <c r="A62" s="18" t="n"/>
      <c r="B62" s="18" t="n"/>
      <c r="C62" s="18" t="n"/>
      <c r="D62" s="18" t="n"/>
      <c r="E62" s="19" t="n"/>
      <c r="F62" s="20" t="n"/>
      <c r="G62" s="18" t="n"/>
      <c r="H62" s="18" t="n"/>
      <c r="I62" s="21" t="n"/>
      <c r="J62" s="12">
        <f>IF($A62="","",IFERROR(VLOOKUP($C62,Parameter!$A$10:$F$109,3,FALSE),""))</f>
        <v/>
      </c>
      <c r="K62" s="12">
        <f>IF($A62="","",IFERROR(VLOOKUP($C62,Parameter!$A$10:$F$109,4,FALSE),""))</f>
        <v/>
      </c>
      <c r="L62" s="12">
        <f>IF(OR($A62="",$F62="",$K62=""),"",IFERROR($F62*$K62/60,""))</f>
        <v/>
      </c>
      <c r="M62" s="12">
        <f>IF($A62="","",IFERROR(VLOOKUP($C62,Parameter!$A$10:$F$109,5,FALSE),""))</f>
        <v/>
      </c>
      <c r="N62" s="12">
        <f>IF($A62="","",IF(COUNT($I62,$J62,$L62,$M62)&lt;4,"",IFERROR(SUM($I62,$J62,$L62,$M62),"")))</f>
        <v/>
      </c>
      <c r="O62" s="12">
        <f>IF($A62="","",IFERROR(VLOOKUP($C62,Parameter!$A$10:$F$109,6,FALSE),""))</f>
        <v/>
      </c>
      <c r="P62" s="15">
        <f>IF(OR($A62="",$N62="",$O62=""),"",IFERROR(MAX(1,ROUNDUP($N62/$O62,0)),""))</f>
        <v/>
      </c>
      <c r="Q62" s="22">
        <f>IF(OR($A62="",$E62="",$P62=""),"",IFERROR(WORKDAY.INTL($E62-1,$P62,1),""))</f>
        <v/>
      </c>
      <c r="R62" s="19" t="n"/>
      <c r="S62" s="15">
        <f>IF(OR($A62="",$Q62="",$R62=""),"",IFERROR($Q62-$R62,""))</f>
        <v/>
      </c>
      <c r="T62" s="9">
        <f>IF($A62="","",IF(OR($B62="",$C62="",$D62="",$E62="",$F62="",$G62="",$H62="",$I62="",$J62="",$K62="",$M62="",$O62=""),"Eingabe unvollständig",IF($H62="Abgeschlossen","Abgeschlossen",IF($R62="","Ohne Bedarfstermin",IF($Q62&gt;$R62,"Terminrisiko",IF(OR($N62&gt;Parameter!$I$10,$F62&gt;Parameter!$I$11,$I62&gt;Parameter!$I$12),"Plausibilität prüfen","Im Plan"))))))</f>
        <v/>
      </c>
    </row>
    <row r="63">
      <c r="A63" s="18" t="n"/>
      <c r="B63" s="18" t="n"/>
      <c r="C63" s="18" t="n"/>
      <c r="D63" s="18" t="n"/>
      <c r="E63" s="19" t="n"/>
      <c r="F63" s="20" t="n"/>
      <c r="G63" s="18" t="n"/>
      <c r="H63" s="18" t="n"/>
      <c r="I63" s="21" t="n"/>
      <c r="J63" s="8">
        <f>IF($A63="","",IFERROR(VLOOKUP($C63,Parameter!$A$10:$F$109,3,FALSE),""))</f>
        <v/>
      </c>
      <c r="K63" s="8">
        <f>IF($A63="","",IFERROR(VLOOKUP($C63,Parameter!$A$10:$F$109,4,FALSE),""))</f>
        <v/>
      </c>
      <c r="L63" s="8">
        <f>IF(OR($A63="",$F63="",$K63=""),"",IFERROR($F63*$K63/60,""))</f>
        <v/>
      </c>
      <c r="M63" s="8">
        <f>IF($A63="","",IFERROR(VLOOKUP($C63,Parameter!$A$10:$F$109,5,FALSE),""))</f>
        <v/>
      </c>
      <c r="N63" s="8">
        <f>IF($A63="","",IF(COUNT($I63,$J63,$L63,$M63)&lt;4,"",IFERROR(SUM($I63,$J63,$L63,$M63),"")))</f>
        <v/>
      </c>
      <c r="O63" s="8">
        <f>IF($A63="","",IFERROR(VLOOKUP($C63,Parameter!$A$10:$F$109,6,FALSE),""))</f>
        <v/>
      </c>
      <c r="P63" s="16">
        <f>IF(OR($A63="",$N63="",$O63=""),"",IFERROR(MAX(1,ROUNDUP($N63/$O63,0)),""))</f>
        <v/>
      </c>
      <c r="Q63" s="23">
        <f>IF(OR($A63="",$E63="",$P63=""),"",IFERROR(WORKDAY.INTL($E63-1,$P63,1),""))</f>
        <v/>
      </c>
      <c r="R63" s="19" t="n"/>
      <c r="S63" s="16">
        <f>IF(OR($A63="",$Q63="",$R63=""),"",IFERROR($Q63-$R63,""))</f>
        <v/>
      </c>
      <c r="T63" s="6">
        <f>IF($A63="","",IF(OR($B63="",$C63="",$D63="",$E63="",$F63="",$G63="",$H63="",$I63="",$J63="",$K63="",$M63="",$O63=""),"Eingabe unvollständig",IF($H63="Abgeschlossen","Abgeschlossen",IF($R63="","Ohne Bedarfstermin",IF($Q63&gt;$R63,"Terminrisiko",IF(OR($N63&gt;Parameter!$I$10,$F63&gt;Parameter!$I$11,$I63&gt;Parameter!$I$12),"Plausibilität prüfen","Im Plan"))))))</f>
        <v/>
      </c>
    </row>
    <row r="64">
      <c r="A64" s="18" t="n"/>
      <c r="B64" s="18" t="n"/>
      <c r="C64" s="18" t="n"/>
      <c r="D64" s="18" t="n"/>
      <c r="E64" s="19" t="n"/>
      <c r="F64" s="20" t="n"/>
      <c r="G64" s="18" t="n"/>
      <c r="H64" s="18" t="n"/>
      <c r="I64" s="21" t="n"/>
      <c r="J64" s="12">
        <f>IF($A64="","",IFERROR(VLOOKUP($C64,Parameter!$A$10:$F$109,3,FALSE),""))</f>
        <v/>
      </c>
      <c r="K64" s="12">
        <f>IF($A64="","",IFERROR(VLOOKUP($C64,Parameter!$A$10:$F$109,4,FALSE),""))</f>
        <v/>
      </c>
      <c r="L64" s="12">
        <f>IF(OR($A64="",$F64="",$K64=""),"",IFERROR($F64*$K64/60,""))</f>
        <v/>
      </c>
      <c r="M64" s="12">
        <f>IF($A64="","",IFERROR(VLOOKUP($C64,Parameter!$A$10:$F$109,5,FALSE),""))</f>
        <v/>
      </c>
      <c r="N64" s="12">
        <f>IF($A64="","",IF(COUNT($I64,$J64,$L64,$M64)&lt;4,"",IFERROR(SUM($I64,$J64,$L64,$M64),"")))</f>
        <v/>
      </c>
      <c r="O64" s="12">
        <f>IF($A64="","",IFERROR(VLOOKUP($C64,Parameter!$A$10:$F$109,6,FALSE),""))</f>
        <v/>
      </c>
      <c r="P64" s="15">
        <f>IF(OR($A64="",$N64="",$O64=""),"",IFERROR(MAX(1,ROUNDUP($N64/$O64,0)),""))</f>
        <v/>
      </c>
      <c r="Q64" s="22">
        <f>IF(OR($A64="",$E64="",$P64=""),"",IFERROR(WORKDAY.INTL($E64-1,$P64,1),""))</f>
        <v/>
      </c>
      <c r="R64" s="19" t="n"/>
      <c r="S64" s="15">
        <f>IF(OR($A64="",$Q64="",$R64=""),"",IFERROR($Q64-$R64,""))</f>
        <v/>
      </c>
      <c r="T64" s="9">
        <f>IF($A64="","",IF(OR($B64="",$C64="",$D64="",$E64="",$F64="",$G64="",$H64="",$I64="",$J64="",$K64="",$M64="",$O64=""),"Eingabe unvollständig",IF($H64="Abgeschlossen","Abgeschlossen",IF($R64="","Ohne Bedarfstermin",IF($Q64&gt;$R64,"Terminrisiko",IF(OR($N64&gt;Parameter!$I$10,$F64&gt;Parameter!$I$11,$I64&gt;Parameter!$I$12),"Plausibilität prüfen","Im Plan"))))))</f>
        <v/>
      </c>
    </row>
    <row r="65">
      <c r="A65" s="18" t="n"/>
      <c r="B65" s="18" t="n"/>
      <c r="C65" s="18" t="n"/>
      <c r="D65" s="18" t="n"/>
      <c r="E65" s="19" t="n"/>
      <c r="F65" s="20" t="n"/>
      <c r="G65" s="18" t="n"/>
      <c r="H65" s="18" t="n"/>
      <c r="I65" s="21" t="n"/>
      <c r="J65" s="8">
        <f>IF($A65="","",IFERROR(VLOOKUP($C65,Parameter!$A$10:$F$109,3,FALSE),""))</f>
        <v/>
      </c>
      <c r="K65" s="8">
        <f>IF($A65="","",IFERROR(VLOOKUP($C65,Parameter!$A$10:$F$109,4,FALSE),""))</f>
        <v/>
      </c>
      <c r="L65" s="8">
        <f>IF(OR($A65="",$F65="",$K65=""),"",IFERROR($F65*$K65/60,""))</f>
        <v/>
      </c>
      <c r="M65" s="8">
        <f>IF($A65="","",IFERROR(VLOOKUP($C65,Parameter!$A$10:$F$109,5,FALSE),""))</f>
        <v/>
      </c>
      <c r="N65" s="8">
        <f>IF($A65="","",IF(COUNT($I65,$J65,$L65,$M65)&lt;4,"",IFERROR(SUM($I65,$J65,$L65,$M65),"")))</f>
        <v/>
      </c>
      <c r="O65" s="8">
        <f>IF($A65="","",IFERROR(VLOOKUP($C65,Parameter!$A$10:$F$109,6,FALSE),""))</f>
        <v/>
      </c>
      <c r="P65" s="16">
        <f>IF(OR($A65="",$N65="",$O65=""),"",IFERROR(MAX(1,ROUNDUP($N65/$O65,0)),""))</f>
        <v/>
      </c>
      <c r="Q65" s="23">
        <f>IF(OR($A65="",$E65="",$P65=""),"",IFERROR(WORKDAY.INTL($E65-1,$P65,1),""))</f>
        <v/>
      </c>
      <c r="R65" s="19" t="n"/>
      <c r="S65" s="16">
        <f>IF(OR($A65="",$Q65="",$R65=""),"",IFERROR($Q65-$R65,""))</f>
        <v/>
      </c>
      <c r="T65" s="6">
        <f>IF($A65="","",IF(OR($B65="",$C65="",$D65="",$E65="",$F65="",$G65="",$H65="",$I65="",$J65="",$K65="",$M65="",$O65=""),"Eingabe unvollständig",IF($H65="Abgeschlossen","Abgeschlossen",IF($R65="","Ohne Bedarfstermin",IF($Q65&gt;$R65,"Terminrisiko",IF(OR($N65&gt;Parameter!$I$10,$F65&gt;Parameter!$I$11,$I65&gt;Parameter!$I$12),"Plausibilität prüfen","Im Plan"))))))</f>
        <v/>
      </c>
    </row>
    <row r="66">
      <c r="A66" s="18" t="n"/>
      <c r="B66" s="18" t="n"/>
      <c r="C66" s="18" t="n"/>
      <c r="D66" s="18" t="n"/>
      <c r="E66" s="19" t="n"/>
      <c r="F66" s="20" t="n"/>
      <c r="G66" s="18" t="n"/>
      <c r="H66" s="18" t="n"/>
      <c r="I66" s="21" t="n"/>
      <c r="J66" s="12">
        <f>IF($A66="","",IFERROR(VLOOKUP($C66,Parameter!$A$10:$F$109,3,FALSE),""))</f>
        <v/>
      </c>
      <c r="K66" s="12">
        <f>IF($A66="","",IFERROR(VLOOKUP($C66,Parameter!$A$10:$F$109,4,FALSE),""))</f>
        <v/>
      </c>
      <c r="L66" s="12">
        <f>IF(OR($A66="",$F66="",$K66=""),"",IFERROR($F66*$K66/60,""))</f>
        <v/>
      </c>
      <c r="M66" s="12">
        <f>IF($A66="","",IFERROR(VLOOKUP($C66,Parameter!$A$10:$F$109,5,FALSE),""))</f>
        <v/>
      </c>
      <c r="N66" s="12">
        <f>IF($A66="","",IF(COUNT($I66,$J66,$L66,$M66)&lt;4,"",IFERROR(SUM($I66,$J66,$L66,$M66),"")))</f>
        <v/>
      </c>
      <c r="O66" s="12">
        <f>IF($A66="","",IFERROR(VLOOKUP($C66,Parameter!$A$10:$F$109,6,FALSE),""))</f>
        <v/>
      </c>
      <c r="P66" s="15">
        <f>IF(OR($A66="",$N66="",$O66=""),"",IFERROR(MAX(1,ROUNDUP($N66/$O66,0)),""))</f>
        <v/>
      </c>
      <c r="Q66" s="22">
        <f>IF(OR($A66="",$E66="",$P66=""),"",IFERROR(WORKDAY.INTL($E66-1,$P66,1),""))</f>
        <v/>
      </c>
      <c r="R66" s="19" t="n"/>
      <c r="S66" s="15">
        <f>IF(OR($A66="",$Q66="",$R66=""),"",IFERROR($Q66-$R66,""))</f>
        <v/>
      </c>
      <c r="T66" s="9">
        <f>IF($A66="","",IF(OR($B66="",$C66="",$D66="",$E66="",$F66="",$G66="",$H66="",$I66="",$J66="",$K66="",$M66="",$O66=""),"Eingabe unvollständig",IF($H66="Abgeschlossen","Abgeschlossen",IF($R66="","Ohne Bedarfstermin",IF($Q66&gt;$R66,"Terminrisiko",IF(OR($N66&gt;Parameter!$I$10,$F66&gt;Parameter!$I$11,$I66&gt;Parameter!$I$12),"Plausibilität prüfen","Im Plan"))))))</f>
        <v/>
      </c>
    </row>
    <row r="67">
      <c r="A67" s="18" t="n"/>
      <c r="B67" s="18" t="n"/>
      <c r="C67" s="18" t="n"/>
      <c r="D67" s="18" t="n"/>
      <c r="E67" s="19" t="n"/>
      <c r="F67" s="20" t="n"/>
      <c r="G67" s="18" t="n"/>
      <c r="H67" s="18" t="n"/>
      <c r="I67" s="21" t="n"/>
      <c r="J67" s="8">
        <f>IF($A67="","",IFERROR(VLOOKUP($C67,Parameter!$A$10:$F$109,3,FALSE),""))</f>
        <v/>
      </c>
      <c r="K67" s="8">
        <f>IF($A67="","",IFERROR(VLOOKUP($C67,Parameter!$A$10:$F$109,4,FALSE),""))</f>
        <v/>
      </c>
      <c r="L67" s="8">
        <f>IF(OR($A67="",$F67="",$K67=""),"",IFERROR($F67*$K67/60,""))</f>
        <v/>
      </c>
      <c r="M67" s="8">
        <f>IF($A67="","",IFERROR(VLOOKUP($C67,Parameter!$A$10:$F$109,5,FALSE),""))</f>
        <v/>
      </c>
      <c r="N67" s="8">
        <f>IF($A67="","",IF(COUNT($I67,$J67,$L67,$M67)&lt;4,"",IFERROR(SUM($I67,$J67,$L67,$M67),"")))</f>
        <v/>
      </c>
      <c r="O67" s="8">
        <f>IF($A67="","",IFERROR(VLOOKUP($C67,Parameter!$A$10:$F$109,6,FALSE),""))</f>
        <v/>
      </c>
      <c r="P67" s="16">
        <f>IF(OR($A67="",$N67="",$O67=""),"",IFERROR(MAX(1,ROUNDUP($N67/$O67,0)),""))</f>
        <v/>
      </c>
      <c r="Q67" s="23">
        <f>IF(OR($A67="",$E67="",$P67=""),"",IFERROR(WORKDAY.INTL($E67-1,$P67,1),""))</f>
        <v/>
      </c>
      <c r="R67" s="19" t="n"/>
      <c r="S67" s="16">
        <f>IF(OR($A67="",$Q67="",$R67=""),"",IFERROR($Q67-$R67,""))</f>
        <v/>
      </c>
      <c r="T67" s="6">
        <f>IF($A67="","",IF(OR($B67="",$C67="",$D67="",$E67="",$F67="",$G67="",$H67="",$I67="",$J67="",$K67="",$M67="",$O67=""),"Eingabe unvollständig",IF($H67="Abgeschlossen","Abgeschlossen",IF($R67="","Ohne Bedarfstermin",IF($Q67&gt;$R67,"Terminrisiko",IF(OR($N67&gt;Parameter!$I$10,$F67&gt;Parameter!$I$11,$I67&gt;Parameter!$I$12),"Plausibilität prüfen","Im Plan"))))))</f>
        <v/>
      </c>
    </row>
    <row r="68">
      <c r="A68" s="18" t="n"/>
      <c r="B68" s="18" t="n"/>
      <c r="C68" s="18" t="n"/>
      <c r="D68" s="18" t="n"/>
      <c r="E68" s="19" t="n"/>
      <c r="F68" s="20" t="n"/>
      <c r="G68" s="18" t="n"/>
      <c r="H68" s="18" t="n"/>
      <c r="I68" s="21" t="n"/>
      <c r="J68" s="12">
        <f>IF($A68="","",IFERROR(VLOOKUP($C68,Parameter!$A$10:$F$109,3,FALSE),""))</f>
        <v/>
      </c>
      <c r="K68" s="12">
        <f>IF($A68="","",IFERROR(VLOOKUP($C68,Parameter!$A$10:$F$109,4,FALSE),""))</f>
        <v/>
      </c>
      <c r="L68" s="12">
        <f>IF(OR($A68="",$F68="",$K68=""),"",IFERROR($F68*$K68/60,""))</f>
        <v/>
      </c>
      <c r="M68" s="12">
        <f>IF($A68="","",IFERROR(VLOOKUP($C68,Parameter!$A$10:$F$109,5,FALSE),""))</f>
        <v/>
      </c>
      <c r="N68" s="12">
        <f>IF($A68="","",IF(COUNT($I68,$J68,$L68,$M68)&lt;4,"",IFERROR(SUM($I68,$J68,$L68,$M68),"")))</f>
        <v/>
      </c>
      <c r="O68" s="12">
        <f>IF($A68="","",IFERROR(VLOOKUP($C68,Parameter!$A$10:$F$109,6,FALSE),""))</f>
        <v/>
      </c>
      <c r="P68" s="15">
        <f>IF(OR($A68="",$N68="",$O68=""),"",IFERROR(MAX(1,ROUNDUP($N68/$O68,0)),""))</f>
        <v/>
      </c>
      <c r="Q68" s="22">
        <f>IF(OR($A68="",$E68="",$P68=""),"",IFERROR(WORKDAY.INTL($E68-1,$P68,1),""))</f>
        <v/>
      </c>
      <c r="R68" s="19" t="n"/>
      <c r="S68" s="15">
        <f>IF(OR($A68="",$Q68="",$R68=""),"",IFERROR($Q68-$R68,""))</f>
        <v/>
      </c>
      <c r="T68" s="9">
        <f>IF($A68="","",IF(OR($B68="",$C68="",$D68="",$E68="",$F68="",$G68="",$H68="",$I68="",$J68="",$K68="",$M68="",$O68=""),"Eingabe unvollständig",IF($H68="Abgeschlossen","Abgeschlossen",IF($R68="","Ohne Bedarfstermin",IF($Q68&gt;$R68,"Terminrisiko",IF(OR($N68&gt;Parameter!$I$10,$F68&gt;Parameter!$I$11,$I68&gt;Parameter!$I$12),"Plausibilität prüfen","Im Plan"))))))</f>
        <v/>
      </c>
    </row>
    <row r="69">
      <c r="A69" s="18" t="n"/>
      <c r="B69" s="18" t="n"/>
      <c r="C69" s="18" t="n"/>
      <c r="D69" s="18" t="n"/>
      <c r="E69" s="19" t="n"/>
      <c r="F69" s="20" t="n"/>
      <c r="G69" s="18" t="n"/>
      <c r="H69" s="18" t="n"/>
      <c r="I69" s="21" t="n"/>
      <c r="J69" s="8">
        <f>IF($A69="","",IFERROR(VLOOKUP($C69,Parameter!$A$10:$F$109,3,FALSE),""))</f>
        <v/>
      </c>
      <c r="K69" s="8">
        <f>IF($A69="","",IFERROR(VLOOKUP($C69,Parameter!$A$10:$F$109,4,FALSE),""))</f>
        <v/>
      </c>
      <c r="L69" s="8">
        <f>IF(OR($A69="",$F69="",$K69=""),"",IFERROR($F69*$K69/60,""))</f>
        <v/>
      </c>
      <c r="M69" s="8">
        <f>IF($A69="","",IFERROR(VLOOKUP($C69,Parameter!$A$10:$F$109,5,FALSE),""))</f>
        <v/>
      </c>
      <c r="N69" s="8">
        <f>IF($A69="","",IF(COUNT($I69,$J69,$L69,$M69)&lt;4,"",IFERROR(SUM($I69,$J69,$L69,$M69),"")))</f>
        <v/>
      </c>
      <c r="O69" s="8">
        <f>IF($A69="","",IFERROR(VLOOKUP($C69,Parameter!$A$10:$F$109,6,FALSE),""))</f>
        <v/>
      </c>
      <c r="P69" s="16">
        <f>IF(OR($A69="",$N69="",$O69=""),"",IFERROR(MAX(1,ROUNDUP($N69/$O69,0)),""))</f>
        <v/>
      </c>
      <c r="Q69" s="23">
        <f>IF(OR($A69="",$E69="",$P69=""),"",IFERROR(WORKDAY.INTL($E69-1,$P69,1),""))</f>
        <v/>
      </c>
      <c r="R69" s="19" t="n"/>
      <c r="S69" s="16">
        <f>IF(OR($A69="",$Q69="",$R69=""),"",IFERROR($Q69-$R69,""))</f>
        <v/>
      </c>
      <c r="T69" s="6">
        <f>IF($A69="","",IF(OR($B69="",$C69="",$D69="",$E69="",$F69="",$G69="",$H69="",$I69="",$J69="",$K69="",$M69="",$O69=""),"Eingabe unvollständig",IF($H69="Abgeschlossen","Abgeschlossen",IF($R69="","Ohne Bedarfstermin",IF($Q69&gt;$R69,"Terminrisiko",IF(OR($N69&gt;Parameter!$I$10,$F69&gt;Parameter!$I$11,$I69&gt;Parameter!$I$12),"Plausibilität prüfen","Im Plan"))))))</f>
        <v/>
      </c>
    </row>
    <row r="70">
      <c r="A70" s="18" t="n"/>
      <c r="B70" s="18" t="n"/>
      <c r="C70" s="18" t="n"/>
      <c r="D70" s="18" t="n"/>
      <c r="E70" s="19" t="n"/>
      <c r="F70" s="20" t="n"/>
      <c r="G70" s="18" t="n"/>
      <c r="H70" s="18" t="n"/>
      <c r="I70" s="21" t="n"/>
      <c r="J70" s="12">
        <f>IF($A70="","",IFERROR(VLOOKUP($C70,Parameter!$A$10:$F$109,3,FALSE),""))</f>
        <v/>
      </c>
      <c r="K70" s="12">
        <f>IF($A70="","",IFERROR(VLOOKUP($C70,Parameter!$A$10:$F$109,4,FALSE),""))</f>
        <v/>
      </c>
      <c r="L70" s="12">
        <f>IF(OR($A70="",$F70="",$K70=""),"",IFERROR($F70*$K70/60,""))</f>
        <v/>
      </c>
      <c r="M70" s="12">
        <f>IF($A70="","",IFERROR(VLOOKUP($C70,Parameter!$A$10:$F$109,5,FALSE),""))</f>
        <v/>
      </c>
      <c r="N70" s="12">
        <f>IF($A70="","",IF(COUNT($I70,$J70,$L70,$M70)&lt;4,"",IFERROR(SUM($I70,$J70,$L70,$M70),"")))</f>
        <v/>
      </c>
      <c r="O70" s="12">
        <f>IF($A70="","",IFERROR(VLOOKUP($C70,Parameter!$A$10:$F$109,6,FALSE),""))</f>
        <v/>
      </c>
      <c r="P70" s="15">
        <f>IF(OR($A70="",$N70="",$O70=""),"",IFERROR(MAX(1,ROUNDUP($N70/$O70,0)),""))</f>
        <v/>
      </c>
      <c r="Q70" s="22">
        <f>IF(OR($A70="",$E70="",$P70=""),"",IFERROR(WORKDAY.INTL($E70-1,$P70,1),""))</f>
        <v/>
      </c>
      <c r="R70" s="19" t="n"/>
      <c r="S70" s="15">
        <f>IF(OR($A70="",$Q70="",$R70=""),"",IFERROR($Q70-$R70,""))</f>
        <v/>
      </c>
      <c r="T70" s="9">
        <f>IF($A70="","",IF(OR($B70="",$C70="",$D70="",$E70="",$F70="",$G70="",$H70="",$I70="",$J70="",$K70="",$M70="",$O70=""),"Eingabe unvollständig",IF($H70="Abgeschlossen","Abgeschlossen",IF($R70="","Ohne Bedarfstermin",IF($Q70&gt;$R70,"Terminrisiko",IF(OR($N70&gt;Parameter!$I$10,$F70&gt;Parameter!$I$11,$I70&gt;Parameter!$I$12),"Plausibilität prüfen","Im Plan"))))))</f>
        <v/>
      </c>
    </row>
    <row r="71">
      <c r="A71" s="18" t="n"/>
      <c r="B71" s="18" t="n"/>
      <c r="C71" s="18" t="n"/>
      <c r="D71" s="18" t="n"/>
      <c r="E71" s="19" t="n"/>
      <c r="F71" s="20" t="n"/>
      <c r="G71" s="18" t="n"/>
      <c r="H71" s="18" t="n"/>
      <c r="I71" s="21" t="n"/>
      <c r="J71" s="8">
        <f>IF($A71="","",IFERROR(VLOOKUP($C71,Parameter!$A$10:$F$109,3,FALSE),""))</f>
        <v/>
      </c>
      <c r="K71" s="8">
        <f>IF($A71="","",IFERROR(VLOOKUP($C71,Parameter!$A$10:$F$109,4,FALSE),""))</f>
        <v/>
      </c>
      <c r="L71" s="8">
        <f>IF(OR($A71="",$F71="",$K71=""),"",IFERROR($F71*$K71/60,""))</f>
        <v/>
      </c>
      <c r="M71" s="8">
        <f>IF($A71="","",IFERROR(VLOOKUP($C71,Parameter!$A$10:$F$109,5,FALSE),""))</f>
        <v/>
      </c>
      <c r="N71" s="8">
        <f>IF($A71="","",IF(COUNT($I71,$J71,$L71,$M71)&lt;4,"",IFERROR(SUM($I71,$J71,$L71,$M71),"")))</f>
        <v/>
      </c>
      <c r="O71" s="8">
        <f>IF($A71="","",IFERROR(VLOOKUP($C71,Parameter!$A$10:$F$109,6,FALSE),""))</f>
        <v/>
      </c>
      <c r="P71" s="16">
        <f>IF(OR($A71="",$N71="",$O71=""),"",IFERROR(MAX(1,ROUNDUP($N71/$O71,0)),""))</f>
        <v/>
      </c>
      <c r="Q71" s="23">
        <f>IF(OR($A71="",$E71="",$P71=""),"",IFERROR(WORKDAY.INTL($E71-1,$P71,1),""))</f>
        <v/>
      </c>
      <c r="R71" s="19" t="n"/>
      <c r="S71" s="16">
        <f>IF(OR($A71="",$Q71="",$R71=""),"",IFERROR($Q71-$R71,""))</f>
        <v/>
      </c>
      <c r="T71" s="6">
        <f>IF($A71="","",IF(OR($B71="",$C71="",$D71="",$E71="",$F71="",$G71="",$H71="",$I71="",$J71="",$K71="",$M71="",$O71=""),"Eingabe unvollständig",IF($H71="Abgeschlossen","Abgeschlossen",IF($R71="","Ohne Bedarfstermin",IF($Q71&gt;$R71,"Terminrisiko",IF(OR($N71&gt;Parameter!$I$10,$F71&gt;Parameter!$I$11,$I71&gt;Parameter!$I$12),"Plausibilität prüfen","Im Plan"))))))</f>
        <v/>
      </c>
    </row>
    <row r="72">
      <c r="A72" s="18" t="n"/>
      <c r="B72" s="18" t="n"/>
      <c r="C72" s="18" t="n"/>
      <c r="D72" s="18" t="n"/>
      <c r="E72" s="19" t="n"/>
      <c r="F72" s="20" t="n"/>
      <c r="G72" s="18" t="n"/>
      <c r="H72" s="18" t="n"/>
      <c r="I72" s="21" t="n"/>
      <c r="J72" s="12">
        <f>IF($A72="","",IFERROR(VLOOKUP($C72,Parameter!$A$10:$F$109,3,FALSE),""))</f>
        <v/>
      </c>
      <c r="K72" s="12">
        <f>IF($A72="","",IFERROR(VLOOKUP($C72,Parameter!$A$10:$F$109,4,FALSE),""))</f>
        <v/>
      </c>
      <c r="L72" s="12">
        <f>IF(OR($A72="",$F72="",$K72=""),"",IFERROR($F72*$K72/60,""))</f>
        <v/>
      </c>
      <c r="M72" s="12">
        <f>IF($A72="","",IFERROR(VLOOKUP($C72,Parameter!$A$10:$F$109,5,FALSE),""))</f>
        <v/>
      </c>
      <c r="N72" s="12">
        <f>IF($A72="","",IF(COUNT($I72,$J72,$L72,$M72)&lt;4,"",IFERROR(SUM($I72,$J72,$L72,$M72),"")))</f>
        <v/>
      </c>
      <c r="O72" s="12">
        <f>IF($A72="","",IFERROR(VLOOKUP($C72,Parameter!$A$10:$F$109,6,FALSE),""))</f>
        <v/>
      </c>
      <c r="P72" s="15">
        <f>IF(OR($A72="",$N72="",$O72=""),"",IFERROR(MAX(1,ROUNDUP($N72/$O72,0)),""))</f>
        <v/>
      </c>
      <c r="Q72" s="22">
        <f>IF(OR($A72="",$E72="",$P72=""),"",IFERROR(WORKDAY.INTL($E72-1,$P72,1),""))</f>
        <v/>
      </c>
      <c r="R72" s="19" t="n"/>
      <c r="S72" s="15">
        <f>IF(OR($A72="",$Q72="",$R72=""),"",IFERROR($Q72-$R72,""))</f>
        <v/>
      </c>
      <c r="T72" s="9">
        <f>IF($A72="","",IF(OR($B72="",$C72="",$D72="",$E72="",$F72="",$G72="",$H72="",$I72="",$J72="",$K72="",$M72="",$O72=""),"Eingabe unvollständig",IF($H72="Abgeschlossen","Abgeschlossen",IF($R72="","Ohne Bedarfstermin",IF($Q72&gt;$R72,"Terminrisiko",IF(OR($N72&gt;Parameter!$I$10,$F72&gt;Parameter!$I$11,$I72&gt;Parameter!$I$12),"Plausibilität prüfen","Im Plan"))))))</f>
        <v/>
      </c>
    </row>
    <row r="73">
      <c r="A73" s="18" t="n"/>
      <c r="B73" s="18" t="n"/>
      <c r="C73" s="18" t="n"/>
      <c r="D73" s="18" t="n"/>
      <c r="E73" s="19" t="n"/>
      <c r="F73" s="20" t="n"/>
      <c r="G73" s="18" t="n"/>
      <c r="H73" s="18" t="n"/>
      <c r="I73" s="21" t="n"/>
      <c r="J73" s="8">
        <f>IF($A73="","",IFERROR(VLOOKUP($C73,Parameter!$A$10:$F$109,3,FALSE),""))</f>
        <v/>
      </c>
      <c r="K73" s="8">
        <f>IF($A73="","",IFERROR(VLOOKUP($C73,Parameter!$A$10:$F$109,4,FALSE),""))</f>
        <v/>
      </c>
      <c r="L73" s="8">
        <f>IF(OR($A73="",$F73="",$K73=""),"",IFERROR($F73*$K73/60,""))</f>
        <v/>
      </c>
      <c r="M73" s="8">
        <f>IF($A73="","",IFERROR(VLOOKUP($C73,Parameter!$A$10:$F$109,5,FALSE),""))</f>
        <v/>
      </c>
      <c r="N73" s="8">
        <f>IF($A73="","",IF(COUNT($I73,$J73,$L73,$M73)&lt;4,"",IFERROR(SUM($I73,$J73,$L73,$M73),"")))</f>
        <v/>
      </c>
      <c r="O73" s="8">
        <f>IF($A73="","",IFERROR(VLOOKUP($C73,Parameter!$A$10:$F$109,6,FALSE),""))</f>
        <v/>
      </c>
      <c r="P73" s="16">
        <f>IF(OR($A73="",$N73="",$O73=""),"",IFERROR(MAX(1,ROUNDUP($N73/$O73,0)),""))</f>
        <v/>
      </c>
      <c r="Q73" s="23">
        <f>IF(OR($A73="",$E73="",$P73=""),"",IFERROR(WORKDAY.INTL($E73-1,$P73,1),""))</f>
        <v/>
      </c>
      <c r="R73" s="19" t="n"/>
      <c r="S73" s="16">
        <f>IF(OR($A73="",$Q73="",$R73=""),"",IFERROR($Q73-$R73,""))</f>
        <v/>
      </c>
      <c r="T73" s="6">
        <f>IF($A73="","",IF(OR($B73="",$C73="",$D73="",$E73="",$F73="",$G73="",$H73="",$I73="",$J73="",$K73="",$M73="",$O73=""),"Eingabe unvollständig",IF($H73="Abgeschlossen","Abgeschlossen",IF($R73="","Ohne Bedarfstermin",IF($Q73&gt;$R73,"Terminrisiko",IF(OR($N73&gt;Parameter!$I$10,$F73&gt;Parameter!$I$11,$I73&gt;Parameter!$I$12),"Plausibilität prüfen","Im Plan"))))))</f>
        <v/>
      </c>
    </row>
    <row r="74">
      <c r="A74" s="18" t="n"/>
      <c r="B74" s="18" t="n"/>
      <c r="C74" s="18" t="n"/>
      <c r="D74" s="18" t="n"/>
      <c r="E74" s="19" t="n"/>
      <c r="F74" s="20" t="n"/>
      <c r="G74" s="18" t="n"/>
      <c r="H74" s="18" t="n"/>
      <c r="I74" s="21" t="n"/>
      <c r="J74" s="12">
        <f>IF($A74="","",IFERROR(VLOOKUP($C74,Parameter!$A$10:$F$109,3,FALSE),""))</f>
        <v/>
      </c>
      <c r="K74" s="12">
        <f>IF($A74="","",IFERROR(VLOOKUP($C74,Parameter!$A$10:$F$109,4,FALSE),""))</f>
        <v/>
      </c>
      <c r="L74" s="12">
        <f>IF(OR($A74="",$F74="",$K74=""),"",IFERROR($F74*$K74/60,""))</f>
        <v/>
      </c>
      <c r="M74" s="12">
        <f>IF($A74="","",IFERROR(VLOOKUP($C74,Parameter!$A$10:$F$109,5,FALSE),""))</f>
        <v/>
      </c>
      <c r="N74" s="12">
        <f>IF($A74="","",IF(COUNT($I74,$J74,$L74,$M74)&lt;4,"",IFERROR(SUM($I74,$J74,$L74,$M74),"")))</f>
        <v/>
      </c>
      <c r="O74" s="12">
        <f>IF($A74="","",IFERROR(VLOOKUP($C74,Parameter!$A$10:$F$109,6,FALSE),""))</f>
        <v/>
      </c>
      <c r="P74" s="15">
        <f>IF(OR($A74="",$N74="",$O74=""),"",IFERROR(MAX(1,ROUNDUP($N74/$O74,0)),""))</f>
        <v/>
      </c>
      <c r="Q74" s="22">
        <f>IF(OR($A74="",$E74="",$P74=""),"",IFERROR(WORKDAY.INTL($E74-1,$P74,1),""))</f>
        <v/>
      </c>
      <c r="R74" s="19" t="n"/>
      <c r="S74" s="15">
        <f>IF(OR($A74="",$Q74="",$R74=""),"",IFERROR($Q74-$R74,""))</f>
        <v/>
      </c>
      <c r="T74" s="9">
        <f>IF($A74="","",IF(OR($B74="",$C74="",$D74="",$E74="",$F74="",$G74="",$H74="",$I74="",$J74="",$K74="",$M74="",$O74=""),"Eingabe unvollständig",IF($H74="Abgeschlossen","Abgeschlossen",IF($R74="","Ohne Bedarfstermin",IF($Q74&gt;$R74,"Terminrisiko",IF(OR($N74&gt;Parameter!$I$10,$F74&gt;Parameter!$I$11,$I74&gt;Parameter!$I$12),"Plausibilität prüfen","Im Plan"))))))</f>
        <v/>
      </c>
    </row>
    <row r="75">
      <c r="A75" s="18" t="n"/>
      <c r="B75" s="18" t="n"/>
      <c r="C75" s="18" t="n"/>
      <c r="D75" s="18" t="n"/>
      <c r="E75" s="19" t="n"/>
      <c r="F75" s="20" t="n"/>
      <c r="G75" s="18" t="n"/>
      <c r="H75" s="18" t="n"/>
      <c r="I75" s="21" t="n"/>
      <c r="J75" s="8">
        <f>IF($A75="","",IFERROR(VLOOKUP($C75,Parameter!$A$10:$F$109,3,FALSE),""))</f>
        <v/>
      </c>
      <c r="K75" s="8">
        <f>IF($A75="","",IFERROR(VLOOKUP($C75,Parameter!$A$10:$F$109,4,FALSE),""))</f>
        <v/>
      </c>
      <c r="L75" s="8">
        <f>IF(OR($A75="",$F75="",$K75=""),"",IFERROR($F75*$K75/60,""))</f>
        <v/>
      </c>
      <c r="M75" s="8">
        <f>IF($A75="","",IFERROR(VLOOKUP($C75,Parameter!$A$10:$F$109,5,FALSE),""))</f>
        <v/>
      </c>
      <c r="N75" s="8">
        <f>IF($A75="","",IF(COUNT($I75,$J75,$L75,$M75)&lt;4,"",IFERROR(SUM($I75,$J75,$L75,$M75),"")))</f>
        <v/>
      </c>
      <c r="O75" s="8">
        <f>IF($A75="","",IFERROR(VLOOKUP($C75,Parameter!$A$10:$F$109,6,FALSE),""))</f>
        <v/>
      </c>
      <c r="P75" s="16">
        <f>IF(OR($A75="",$N75="",$O75=""),"",IFERROR(MAX(1,ROUNDUP($N75/$O75,0)),""))</f>
        <v/>
      </c>
      <c r="Q75" s="23">
        <f>IF(OR($A75="",$E75="",$P75=""),"",IFERROR(WORKDAY.INTL($E75-1,$P75,1),""))</f>
        <v/>
      </c>
      <c r="R75" s="19" t="n"/>
      <c r="S75" s="16">
        <f>IF(OR($A75="",$Q75="",$R75=""),"",IFERROR($Q75-$R75,""))</f>
        <v/>
      </c>
      <c r="T75" s="6">
        <f>IF($A75="","",IF(OR($B75="",$C75="",$D75="",$E75="",$F75="",$G75="",$H75="",$I75="",$J75="",$K75="",$M75="",$O75=""),"Eingabe unvollständig",IF($H75="Abgeschlossen","Abgeschlossen",IF($R75="","Ohne Bedarfstermin",IF($Q75&gt;$R75,"Terminrisiko",IF(OR($N75&gt;Parameter!$I$10,$F75&gt;Parameter!$I$11,$I75&gt;Parameter!$I$12),"Plausibilität prüfen","Im Plan"))))))</f>
        <v/>
      </c>
    </row>
    <row r="76">
      <c r="A76" s="18" t="n"/>
      <c r="B76" s="18" t="n"/>
      <c r="C76" s="18" t="n"/>
      <c r="D76" s="18" t="n"/>
      <c r="E76" s="19" t="n"/>
      <c r="F76" s="20" t="n"/>
      <c r="G76" s="18" t="n"/>
      <c r="H76" s="18" t="n"/>
      <c r="I76" s="21" t="n"/>
      <c r="J76" s="12">
        <f>IF($A76="","",IFERROR(VLOOKUP($C76,Parameter!$A$10:$F$109,3,FALSE),""))</f>
        <v/>
      </c>
      <c r="K76" s="12">
        <f>IF($A76="","",IFERROR(VLOOKUP($C76,Parameter!$A$10:$F$109,4,FALSE),""))</f>
        <v/>
      </c>
      <c r="L76" s="12">
        <f>IF(OR($A76="",$F76="",$K76=""),"",IFERROR($F76*$K76/60,""))</f>
        <v/>
      </c>
      <c r="M76" s="12">
        <f>IF($A76="","",IFERROR(VLOOKUP($C76,Parameter!$A$10:$F$109,5,FALSE),""))</f>
        <v/>
      </c>
      <c r="N76" s="12">
        <f>IF($A76="","",IF(COUNT($I76,$J76,$L76,$M76)&lt;4,"",IFERROR(SUM($I76,$J76,$L76,$M76),"")))</f>
        <v/>
      </c>
      <c r="O76" s="12">
        <f>IF($A76="","",IFERROR(VLOOKUP($C76,Parameter!$A$10:$F$109,6,FALSE),""))</f>
        <v/>
      </c>
      <c r="P76" s="15">
        <f>IF(OR($A76="",$N76="",$O76=""),"",IFERROR(MAX(1,ROUNDUP($N76/$O76,0)),""))</f>
        <v/>
      </c>
      <c r="Q76" s="22">
        <f>IF(OR($A76="",$E76="",$P76=""),"",IFERROR(WORKDAY.INTL($E76-1,$P76,1),""))</f>
        <v/>
      </c>
      <c r="R76" s="19" t="n"/>
      <c r="S76" s="15">
        <f>IF(OR($A76="",$Q76="",$R76=""),"",IFERROR($Q76-$R76,""))</f>
        <v/>
      </c>
      <c r="T76" s="9">
        <f>IF($A76="","",IF(OR($B76="",$C76="",$D76="",$E76="",$F76="",$G76="",$H76="",$I76="",$J76="",$K76="",$M76="",$O76=""),"Eingabe unvollständig",IF($H76="Abgeschlossen","Abgeschlossen",IF($R76="","Ohne Bedarfstermin",IF($Q76&gt;$R76,"Terminrisiko",IF(OR($N76&gt;Parameter!$I$10,$F76&gt;Parameter!$I$11,$I76&gt;Parameter!$I$12),"Plausibilität prüfen","Im Plan"))))))</f>
        <v/>
      </c>
    </row>
    <row r="77">
      <c r="A77" s="18" t="n"/>
      <c r="B77" s="18" t="n"/>
      <c r="C77" s="18" t="n"/>
      <c r="D77" s="18" t="n"/>
      <c r="E77" s="19" t="n"/>
      <c r="F77" s="20" t="n"/>
      <c r="G77" s="18" t="n"/>
      <c r="H77" s="18" t="n"/>
      <c r="I77" s="21" t="n"/>
      <c r="J77" s="8">
        <f>IF($A77="","",IFERROR(VLOOKUP($C77,Parameter!$A$10:$F$109,3,FALSE),""))</f>
        <v/>
      </c>
      <c r="K77" s="8">
        <f>IF($A77="","",IFERROR(VLOOKUP($C77,Parameter!$A$10:$F$109,4,FALSE),""))</f>
        <v/>
      </c>
      <c r="L77" s="8">
        <f>IF(OR($A77="",$F77="",$K77=""),"",IFERROR($F77*$K77/60,""))</f>
        <v/>
      </c>
      <c r="M77" s="8">
        <f>IF($A77="","",IFERROR(VLOOKUP($C77,Parameter!$A$10:$F$109,5,FALSE),""))</f>
        <v/>
      </c>
      <c r="N77" s="8">
        <f>IF($A77="","",IF(COUNT($I77,$J77,$L77,$M77)&lt;4,"",IFERROR(SUM($I77,$J77,$L77,$M77),"")))</f>
        <v/>
      </c>
      <c r="O77" s="8">
        <f>IF($A77="","",IFERROR(VLOOKUP($C77,Parameter!$A$10:$F$109,6,FALSE),""))</f>
        <v/>
      </c>
      <c r="P77" s="16">
        <f>IF(OR($A77="",$N77="",$O77=""),"",IFERROR(MAX(1,ROUNDUP($N77/$O77,0)),""))</f>
        <v/>
      </c>
      <c r="Q77" s="23">
        <f>IF(OR($A77="",$E77="",$P77=""),"",IFERROR(WORKDAY.INTL($E77-1,$P77,1),""))</f>
        <v/>
      </c>
      <c r="R77" s="19" t="n"/>
      <c r="S77" s="16">
        <f>IF(OR($A77="",$Q77="",$R77=""),"",IFERROR($Q77-$R77,""))</f>
        <v/>
      </c>
      <c r="T77" s="6">
        <f>IF($A77="","",IF(OR($B77="",$C77="",$D77="",$E77="",$F77="",$G77="",$H77="",$I77="",$J77="",$K77="",$M77="",$O77=""),"Eingabe unvollständig",IF($H77="Abgeschlossen","Abgeschlossen",IF($R77="","Ohne Bedarfstermin",IF($Q77&gt;$R77,"Terminrisiko",IF(OR($N77&gt;Parameter!$I$10,$F77&gt;Parameter!$I$11,$I77&gt;Parameter!$I$12),"Plausibilität prüfen","Im Plan"))))))</f>
        <v/>
      </c>
    </row>
    <row r="78">
      <c r="A78" s="18" t="n"/>
      <c r="B78" s="18" t="n"/>
      <c r="C78" s="18" t="n"/>
      <c r="D78" s="18" t="n"/>
      <c r="E78" s="19" t="n"/>
      <c r="F78" s="20" t="n"/>
      <c r="G78" s="18" t="n"/>
      <c r="H78" s="18" t="n"/>
      <c r="I78" s="21" t="n"/>
      <c r="J78" s="12">
        <f>IF($A78="","",IFERROR(VLOOKUP($C78,Parameter!$A$10:$F$109,3,FALSE),""))</f>
        <v/>
      </c>
      <c r="K78" s="12">
        <f>IF($A78="","",IFERROR(VLOOKUP($C78,Parameter!$A$10:$F$109,4,FALSE),""))</f>
        <v/>
      </c>
      <c r="L78" s="12">
        <f>IF(OR($A78="",$F78="",$K78=""),"",IFERROR($F78*$K78/60,""))</f>
        <v/>
      </c>
      <c r="M78" s="12">
        <f>IF($A78="","",IFERROR(VLOOKUP($C78,Parameter!$A$10:$F$109,5,FALSE),""))</f>
        <v/>
      </c>
      <c r="N78" s="12">
        <f>IF($A78="","",IF(COUNT($I78,$J78,$L78,$M78)&lt;4,"",IFERROR(SUM($I78,$J78,$L78,$M78),"")))</f>
        <v/>
      </c>
      <c r="O78" s="12">
        <f>IF($A78="","",IFERROR(VLOOKUP($C78,Parameter!$A$10:$F$109,6,FALSE),""))</f>
        <v/>
      </c>
      <c r="P78" s="15">
        <f>IF(OR($A78="",$N78="",$O78=""),"",IFERROR(MAX(1,ROUNDUP($N78/$O78,0)),""))</f>
        <v/>
      </c>
      <c r="Q78" s="22">
        <f>IF(OR($A78="",$E78="",$P78=""),"",IFERROR(WORKDAY.INTL($E78-1,$P78,1),""))</f>
        <v/>
      </c>
      <c r="R78" s="19" t="n"/>
      <c r="S78" s="15">
        <f>IF(OR($A78="",$Q78="",$R78=""),"",IFERROR($Q78-$R78,""))</f>
        <v/>
      </c>
      <c r="T78" s="9">
        <f>IF($A78="","",IF(OR($B78="",$C78="",$D78="",$E78="",$F78="",$G78="",$H78="",$I78="",$J78="",$K78="",$M78="",$O78=""),"Eingabe unvollständig",IF($H78="Abgeschlossen","Abgeschlossen",IF($R78="","Ohne Bedarfstermin",IF($Q78&gt;$R78,"Terminrisiko",IF(OR($N78&gt;Parameter!$I$10,$F78&gt;Parameter!$I$11,$I78&gt;Parameter!$I$12),"Plausibilität prüfen","Im Plan"))))))</f>
        <v/>
      </c>
    </row>
    <row r="79">
      <c r="A79" s="18" t="n"/>
      <c r="B79" s="18" t="n"/>
      <c r="C79" s="18" t="n"/>
      <c r="D79" s="18" t="n"/>
      <c r="E79" s="19" t="n"/>
      <c r="F79" s="20" t="n"/>
      <c r="G79" s="18" t="n"/>
      <c r="H79" s="18" t="n"/>
      <c r="I79" s="21" t="n"/>
      <c r="J79" s="8">
        <f>IF($A79="","",IFERROR(VLOOKUP($C79,Parameter!$A$10:$F$109,3,FALSE),""))</f>
        <v/>
      </c>
      <c r="K79" s="8">
        <f>IF($A79="","",IFERROR(VLOOKUP($C79,Parameter!$A$10:$F$109,4,FALSE),""))</f>
        <v/>
      </c>
      <c r="L79" s="8">
        <f>IF(OR($A79="",$F79="",$K79=""),"",IFERROR($F79*$K79/60,""))</f>
        <v/>
      </c>
      <c r="M79" s="8">
        <f>IF($A79="","",IFERROR(VLOOKUP($C79,Parameter!$A$10:$F$109,5,FALSE),""))</f>
        <v/>
      </c>
      <c r="N79" s="8">
        <f>IF($A79="","",IF(COUNT($I79,$J79,$L79,$M79)&lt;4,"",IFERROR(SUM($I79,$J79,$L79,$M79),"")))</f>
        <v/>
      </c>
      <c r="O79" s="8">
        <f>IF($A79="","",IFERROR(VLOOKUP($C79,Parameter!$A$10:$F$109,6,FALSE),""))</f>
        <v/>
      </c>
      <c r="P79" s="16">
        <f>IF(OR($A79="",$N79="",$O79=""),"",IFERROR(MAX(1,ROUNDUP($N79/$O79,0)),""))</f>
        <v/>
      </c>
      <c r="Q79" s="23">
        <f>IF(OR($A79="",$E79="",$P79=""),"",IFERROR(WORKDAY.INTL($E79-1,$P79,1),""))</f>
        <v/>
      </c>
      <c r="R79" s="19" t="n"/>
      <c r="S79" s="16">
        <f>IF(OR($A79="",$Q79="",$R79=""),"",IFERROR($Q79-$R79,""))</f>
        <v/>
      </c>
      <c r="T79" s="6">
        <f>IF($A79="","",IF(OR($B79="",$C79="",$D79="",$E79="",$F79="",$G79="",$H79="",$I79="",$J79="",$K79="",$M79="",$O79=""),"Eingabe unvollständig",IF($H79="Abgeschlossen","Abgeschlossen",IF($R79="","Ohne Bedarfstermin",IF($Q79&gt;$R79,"Terminrisiko",IF(OR($N79&gt;Parameter!$I$10,$F79&gt;Parameter!$I$11,$I79&gt;Parameter!$I$12),"Plausibilität prüfen","Im Plan"))))))</f>
        <v/>
      </c>
    </row>
    <row r="80">
      <c r="A80" s="18" t="n"/>
      <c r="B80" s="18" t="n"/>
      <c r="C80" s="18" t="n"/>
      <c r="D80" s="18" t="n"/>
      <c r="E80" s="19" t="n"/>
      <c r="F80" s="20" t="n"/>
      <c r="G80" s="18" t="n"/>
      <c r="H80" s="18" t="n"/>
      <c r="I80" s="21" t="n"/>
      <c r="J80" s="12">
        <f>IF($A80="","",IFERROR(VLOOKUP($C80,Parameter!$A$10:$F$109,3,FALSE),""))</f>
        <v/>
      </c>
      <c r="K80" s="12">
        <f>IF($A80="","",IFERROR(VLOOKUP($C80,Parameter!$A$10:$F$109,4,FALSE),""))</f>
        <v/>
      </c>
      <c r="L80" s="12">
        <f>IF(OR($A80="",$F80="",$K80=""),"",IFERROR($F80*$K80/60,""))</f>
        <v/>
      </c>
      <c r="M80" s="12">
        <f>IF($A80="","",IFERROR(VLOOKUP($C80,Parameter!$A$10:$F$109,5,FALSE),""))</f>
        <v/>
      </c>
      <c r="N80" s="12">
        <f>IF($A80="","",IF(COUNT($I80,$J80,$L80,$M80)&lt;4,"",IFERROR(SUM($I80,$J80,$L80,$M80),"")))</f>
        <v/>
      </c>
      <c r="O80" s="12">
        <f>IF($A80="","",IFERROR(VLOOKUP($C80,Parameter!$A$10:$F$109,6,FALSE),""))</f>
        <v/>
      </c>
      <c r="P80" s="15">
        <f>IF(OR($A80="",$N80="",$O80=""),"",IFERROR(MAX(1,ROUNDUP($N80/$O80,0)),""))</f>
        <v/>
      </c>
      <c r="Q80" s="22">
        <f>IF(OR($A80="",$E80="",$P80=""),"",IFERROR(WORKDAY.INTL($E80-1,$P80,1),""))</f>
        <v/>
      </c>
      <c r="R80" s="19" t="n"/>
      <c r="S80" s="15">
        <f>IF(OR($A80="",$Q80="",$R80=""),"",IFERROR($Q80-$R80,""))</f>
        <v/>
      </c>
      <c r="T80" s="9">
        <f>IF($A80="","",IF(OR($B80="",$C80="",$D80="",$E80="",$F80="",$G80="",$H80="",$I80="",$J80="",$K80="",$M80="",$O80=""),"Eingabe unvollständig",IF($H80="Abgeschlossen","Abgeschlossen",IF($R80="","Ohne Bedarfstermin",IF($Q80&gt;$R80,"Terminrisiko",IF(OR($N80&gt;Parameter!$I$10,$F80&gt;Parameter!$I$11,$I80&gt;Parameter!$I$12),"Plausibilität prüfen","Im Plan"))))))</f>
        <v/>
      </c>
    </row>
    <row r="81">
      <c r="A81" s="18" t="n"/>
      <c r="B81" s="18" t="n"/>
      <c r="C81" s="18" t="n"/>
      <c r="D81" s="18" t="n"/>
      <c r="E81" s="19" t="n"/>
      <c r="F81" s="20" t="n"/>
      <c r="G81" s="18" t="n"/>
      <c r="H81" s="18" t="n"/>
      <c r="I81" s="21" t="n"/>
      <c r="J81" s="8">
        <f>IF($A81="","",IFERROR(VLOOKUP($C81,Parameter!$A$10:$F$109,3,FALSE),""))</f>
        <v/>
      </c>
      <c r="K81" s="8">
        <f>IF($A81="","",IFERROR(VLOOKUP($C81,Parameter!$A$10:$F$109,4,FALSE),""))</f>
        <v/>
      </c>
      <c r="L81" s="8">
        <f>IF(OR($A81="",$F81="",$K81=""),"",IFERROR($F81*$K81/60,""))</f>
        <v/>
      </c>
      <c r="M81" s="8">
        <f>IF($A81="","",IFERROR(VLOOKUP($C81,Parameter!$A$10:$F$109,5,FALSE),""))</f>
        <v/>
      </c>
      <c r="N81" s="8">
        <f>IF($A81="","",IF(COUNT($I81,$J81,$L81,$M81)&lt;4,"",IFERROR(SUM($I81,$J81,$L81,$M81),"")))</f>
        <v/>
      </c>
      <c r="O81" s="8">
        <f>IF($A81="","",IFERROR(VLOOKUP($C81,Parameter!$A$10:$F$109,6,FALSE),""))</f>
        <v/>
      </c>
      <c r="P81" s="16">
        <f>IF(OR($A81="",$N81="",$O81=""),"",IFERROR(MAX(1,ROUNDUP($N81/$O81,0)),""))</f>
        <v/>
      </c>
      <c r="Q81" s="23">
        <f>IF(OR($A81="",$E81="",$P81=""),"",IFERROR(WORKDAY.INTL($E81-1,$P81,1),""))</f>
        <v/>
      </c>
      <c r="R81" s="19" t="n"/>
      <c r="S81" s="16">
        <f>IF(OR($A81="",$Q81="",$R81=""),"",IFERROR($Q81-$R81,""))</f>
        <v/>
      </c>
      <c r="T81" s="6">
        <f>IF($A81="","",IF(OR($B81="",$C81="",$D81="",$E81="",$F81="",$G81="",$H81="",$I81="",$J81="",$K81="",$M81="",$O81=""),"Eingabe unvollständig",IF($H81="Abgeschlossen","Abgeschlossen",IF($R81="","Ohne Bedarfstermin",IF($Q81&gt;$R81,"Terminrisiko",IF(OR($N81&gt;Parameter!$I$10,$F81&gt;Parameter!$I$11,$I81&gt;Parameter!$I$12),"Plausibilität prüfen","Im Plan"))))))</f>
        <v/>
      </c>
    </row>
    <row r="82">
      <c r="A82" s="18" t="n"/>
      <c r="B82" s="18" t="n"/>
      <c r="C82" s="18" t="n"/>
      <c r="D82" s="18" t="n"/>
      <c r="E82" s="19" t="n"/>
      <c r="F82" s="20" t="n"/>
      <c r="G82" s="18" t="n"/>
      <c r="H82" s="18" t="n"/>
      <c r="I82" s="21" t="n"/>
      <c r="J82" s="12">
        <f>IF($A82="","",IFERROR(VLOOKUP($C82,Parameter!$A$10:$F$109,3,FALSE),""))</f>
        <v/>
      </c>
      <c r="K82" s="12">
        <f>IF($A82="","",IFERROR(VLOOKUP($C82,Parameter!$A$10:$F$109,4,FALSE),""))</f>
        <v/>
      </c>
      <c r="L82" s="12">
        <f>IF(OR($A82="",$F82="",$K82=""),"",IFERROR($F82*$K82/60,""))</f>
        <v/>
      </c>
      <c r="M82" s="12">
        <f>IF($A82="","",IFERROR(VLOOKUP($C82,Parameter!$A$10:$F$109,5,FALSE),""))</f>
        <v/>
      </c>
      <c r="N82" s="12">
        <f>IF($A82="","",IF(COUNT($I82,$J82,$L82,$M82)&lt;4,"",IFERROR(SUM($I82,$J82,$L82,$M82),"")))</f>
        <v/>
      </c>
      <c r="O82" s="12">
        <f>IF($A82="","",IFERROR(VLOOKUP($C82,Parameter!$A$10:$F$109,6,FALSE),""))</f>
        <v/>
      </c>
      <c r="P82" s="15">
        <f>IF(OR($A82="",$N82="",$O82=""),"",IFERROR(MAX(1,ROUNDUP($N82/$O82,0)),""))</f>
        <v/>
      </c>
      <c r="Q82" s="22">
        <f>IF(OR($A82="",$E82="",$P82=""),"",IFERROR(WORKDAY.INTL($E82-1,$P82,1),""))</f>
        <v/>
      </c>
      <c r="R82" s="19" t="n"/>
      <c r="S82" s="15">
        <f>IF(OR($A82="",$Q82="",$R82=""),"",IFERROR($Q82-$R82,""))</f>
        <v/>
      </c>
      <c r="T82" s="9">
        <f>IF($A82="","",IF(OR($B82="",$C82="",$D82="",$E82="",$F82="",$G82="",$H82="",$I82="",$J82="",$K82="",$M82="",$O82=""),"Eingabe unvollständig",IF($H82="Abgeschlossen","Abgeschlossen",IF($R82="","Ohne Bedarfstermin",IF($Q82&gt;$R82,"Terminrisiko",IF(OR($N82&gt;Parameter!$I$10,$F82&gt;Parameter!$I$11,$I82&gt;Parameter!$I$12),"Plausibilität prüfen","Im Plan"))))))</f>
        <v/>
      </c>
    </row>
    <row r="83">
      <c r="A83" s="18" t="n"/>
      <c r="B83" s="18" t="n"/>
      <c r="C83" s="18" t="n"/>
      <c r="D83" s="18" t="n"/>
      <c r="E83" s="19" t="n"/>
      <c r="F83" s="20" t="n"/>
      <c r="G83" s="18" t="n"/>
      <c r="H83" s="18" t="n"/>
      <c r="I83" s="21" t="n"/>
      <c r="J83" s="8">
        <f>IF($A83="","",IFERROR(VLOOKUP($C83,Parameter!$A$10:$F$109,3,FALSE),""))</f>
        <v/>
      </c>
      <c r="K83" s="8">
        <f>IF($A83="","",IFERROR(VLOOKUP($C83,Parameter!$A$10:$F$109,4,FALSE),""))</f>
        <v/>
      </c>
      <c r="L83" s="8">
        <f>IF(OR($A83="",$F83="",$K83=""),"",IFERROR($F83*$K83/60,""))</f>
        <v/>
      </c>
      <c r="M83" s="8">
        <f>IF($A83="","",IFERROR(VLOOKUP($C83,Parameter!$A$10:$F$109,5,FALSE),""))</f>
        <v/>
      </c>
      <c r="N83" s="8">
        <f>IF($A83="","",IF(COUNT($I83,$J83,$L83,$M83)&lt;4,"",IFERROR(SUM($I83,$J83,$L83,$M83),"")))</f>
        <v/>
      </c>
      <c r="O83" s="8">
        <f>IF($A83="","",IFERROR(VLOOKUP($C83,Parameter!$A$10:$F$109,6,FALSE),""))</f>
        <v/>
      </c>
      <c r="P83" s="16">
        <f>IF(OR($A83="",$N83="",$O83=""),"",IFERROR(MAX(1,ROUNDUP($N83/$O83,0)),""))</f>
        <v/>
      </c>
      <c r="Q83" s="23">
        <f>IF(OR($A83="",$E83="",$P83=""),"",IFERROR(WORKDAY.INTL($E83-1,$P83,1),""))</f>
        <v/>
      </c>
      <c r="R83" s="19" t="n"/>
      <c r="S83" s="16">
        <f>IF(OR($A83="",$Q83="",$R83=""),"",IFERROR($Q83-$R83,""))</f>
        <v/>
      </c>
      <c r="T83" s="6">
        <f>IF($A83="","",IF(OR($B83="",$C83="",$D83="",$E83="",$F83="",$G83="",$H83="",$I83="",$J83="",$K83="",$M83="",$O83=""),"Eingabe unvollständig",IF($H83="Abgeschlossen","Abgeschlossen",IF($R83="","Ohne Bedarfstermin",IF($Q83&gt;$R83,"Terminrisiko",IF(OR($N83&gt;Parameter!$I$10,$F83&gt;Parameter!$I$11,$I83&gt;Parameter!$I$12),"Plausibilität prüfen","Im Plan"))))))</f>
        <v/>
      </c>
    </row>
    <row r="84">
      <c r="A84" s="18" t="n"/>
      <c r="B84" s="18" t="n"/>
      <c r="C84" s="18" t="n"/>
      <c r="D84" s="18" t="n"/>
      <c r="E84" s="19" t="n"/>
      <c r="F84" s="20" t="n"/>
      <c r="G84" s="18" t="n"/>
      <c r="H84" s="18" t="n"/>
      <c r="I84" s="21" t="n"/>
      <c r="J84" s="12">
        <f>IF($A84="","",IFERROR(VLOOKUP($C84,Parameter!$A$10:$F$109,3,FALSE),""))</f>
        <v/>
      </c>
      <c r="K84" s="12">
        <f>IF($A84="","",IFERROR(VLOOKUP($C84,Parameter!$A$10:$F$109,4,FALSE),""))</f>
        <v/>
      </c>
      <c r="L84" s="12">
        <f>IF(OR($A84="",$F84="",$K84=""),"",IFERROR($F84*$K84/60,""))</f>
        <v/>
      </c>
      <c r="M84" s="12">
        <f>IF($A84="","",IFERROR(VLOOKUP($C84,Parameter!$A$10:$F$109,5,FALSE),""))</f>
        <v/>
      </c>
      <c r="N84" s="12">
        <f>IF($A84="","",IF(COUNT($I84,$J84,$L84,$M84)&lt;4,"",IFERROR(SUM($I84,$J84,$L84,$M84),"")))</f>
        <v/>
      </c>
      <c r="O84" s="12">
        <f>IF($A84="","",IFERROR(VLOOKUP($C84,Parameter!$A$10:$F$109,6,FALSE),""))</f>
        <v/>
      </c>
      <c r="P84" s="15">
        <f>IF(OR($A84="",$N84="",$O84=""),"",IFERROR(MAX(1,ROUNDUP($N84/$O84,0)),""))</f>
        <v/>
      </c>
      <c r="Q84" s="22">
        <f>IF(OR($A84="",$E84="",$P84=""),"",IFERROR(WORKDAY.INTL($E84-1,$P84,1),""))</f>
        <v/>
      </c>
      <c r="R84" s="19" t="n"/>
      <c r="S84" s="15">
        <f>IF(OR($A84="",$Q84="",$R84=""),"",IFERROR($Q84-$R84,""))</f>
        <v/>
      </c>
      <c r="T84" s="9">
        <f>IF($A84="","",IF(OR($B84="",$C84="",$D84="",$E84="",$F84="",$G84="",$H84="",$I84="",$J84="",$K84="",$M84="",$O84=""),"Eingabe unvollständig",IF($H84="Abgeschlossen","Abgeschlossen",IF($R84="","Ohne Bedarfstermin",IF($Q84&gt;$R84,"Terminrisiko",IF(OR($N84&gt;Parameter!$I$10,$F84&gt;Parameter!$I$11,$I84&gt;Parameter!$I$12),"Plausibilität prüfen","Im Plan"))))))</f>
        <v/>
      </c>
    </row>
    <row r="85">
      <c r="A85" s="18" t="n"/>
      <c r="B85" s="18" t="n"/>
      <c r="C85" s="18" t="n"/>
      <c r="D85" s="18" t="n"/>
      <c r="E85" s="19" t="n"/>
      <c r="F85" s="20" t="n"/>
      <c r="G85" s="18" t="n"/>
      <c r="H85" s="18" t="n"/>
      <c r="I85" s="21" t="n"/>
      <c r="J85" s="8">
        <f>IF($A85="","",IFERROR(VLOOKUP($C85,Parameter!$A$10:$F$109,3,FALSE),""))</f>
        <v/>
      </c>
      <c r="K85" s="8">
        <f>IF($A85="","",IFERROR(VLOOKUP($C85,Parameter!$A$10:$F$109,4,FALSE),""))</f>
        <v/>
      </c>
      <c r="L85" s="8">
        <f>IF(OR($A85="",$F85="",$K85=""),"",IFERROR($F85*$K85/60,""))</f>
        <v/>
      </c>
      <c r="M85" s="8">
        <f>IF($A85="","",IFERROR(VLOOKUP($C85,Parameter!$A$10:$F$109,5,FALSE),""))</f>
        <v/>
      </c>
      <c r="N85" s="8">
        <f>IF($A85="","",IF(COUNT($I85,$J85,$L85,$M85)&lt;4,"",IFERROR(SUM($I85,$J85,$L85,$M85),"")))</f>
        <v/>
      </c>
      <c r="O85" s="8">
        <f>IF($A85="","",IFERROR(VLOOKUP($C85,Parameter!$A$10:$F$109,6,FALSE),""))</f>
        <v/>
      </c>
      <c r="P85" s="16">
        <f>IF(OR($A85="",$N85="",$O85=""),"",IFERROR(MAX(1,ROUNDUP($N85/$O85,0)),""))</f>
        <v/>
      </c>
      <c r="Q85" s="23">
        <f>IF(OR($A85="",$E85="",$P85=""),"",IFERROR(WORKDAY.INTL($E85-1,$P85,1),""))</f>
        <v/>
      </c>
      <c r="R85" s="19" t="n"/>
      <c r="S85" s="16">
        <f>IF(OR($A85="",$Q85="",$R85=""),"",IFERROR($Q85-$R85,""))</f>
        <v/>
      </c>
      <c r="T85" s="6">
        <f>IF($A85="","",IF(OR($B85="",$C85="",$D85="",$E85="",$F85="",$G85="",$H85="",$I85="",$J85="",$K85="",$M85="",$O85=""),"Eingabe unvollständig",IF($H85="Abgeschlossen","Abgeschlossen",IF($R85="","Ohne Bedarfstermin",IF($Q85&gt;$R85,"Terminrisiko",IF(OR($N85&gt;Parameter!$I$10,$F85&gt;Parameter!$I$11,$I85&gt;Parameter!$I$12),"Plausibilität prüfen","Im Plan"))))))</f>
        <v/>
      </c>
    </row>
    <row r="86">
      <c r="A86" s="18" t="n"/>
      <c r="B86" s="18" t="n"/>
      <c r="C86" s="18" t="n"/>
      <c r="D86" s="18" t="n"/>
      <c r="E86" s="19" t="n"/>
      <c r="F86" s="20" t="n"/>
      <c r="G86" s="18" t="n"/>
      <c r="H86" s="18" t="n"/>
      <c r="I86" s="21" t="n"/>
      <c r="J86" s="12">
        <f>IF($A86="","",IFERROR(VLOOKUP($C86,Parameter!$A$10:$F$109,3,FALSE),""))</f>
        <v/>
      </c>
      <c r="K86" s="12">
        <f>IF($A86="","",IFERROR(VLOOKUP($C86,Parameter!$A$10:$F$109,4,FALSE),""))</f>
        <v/>
      </c>
      <c r="L86" s="12">
        <f>IF(OR($A86="",$F86="",$K86=""),"",IFERROR($F86*$K86/60,""))</f>
        <v/>
      </c>
      <c r="M86" s="12">
        <f>IF($A86="","",IFERROR(VLOOKUP($C86,Parameter!$A$10:$F$109,5,FALSE),""))</f>
        <v/>
      </c>
      <c r="N86" s="12">
        <f>IF($A86="","",IF(COUNT($I86,$J86,$L86,$M86)&lt;4,"",IFERROR(SUM($I86,$J86,$L86,$M86),"")))</f>
        <v/>
      </c>
      <c r="O86" s="12">
        <f>IF($A86="","",IFERROR(VLOOKUP($C86,Parameter!$A$10:$F$109,6,FALSE),""))</f>
        <v/>
      </c>
      <c r="P86" s="15">
        <f>IF(OR($A86="",$N86="",$O86=""),"",IFERROR(MAX(1,ROUNDUP($N86/$O86,0)),""))</f>
        <v/>
      </c>
      <c r="Q86" s="22">
        <f>IF(OR($A86="",$E86="",$P86=""),"",IFERROR(WORKDAY.INTL($E86-1,$P86,1),""))</f>
        <v/>
      </c>
      <c r="R86" s="19" t="n"/>
      <c r="S86" s="15">
        <f>IF(OR($A86="",$Q86="",$R86=""),"",IFERROR($Q86-$R86,""))</f>
        <v/>
      </c>
      <c r="T86" s="9">
        <f>IF($A86="","",IF(OR($B86="",$C86="",$D86="",$E86="",$F86="",$G86="",$H86="",$I86="",$J86="",$K86="",$M86="",$O86=""),"Eingabe unvollständig",IF($H86="Abgeschlossen","Abgeschlossen",IF($R86="","Ohne Bedarfstermin",IF($Q86&gt;$R86,"Terminrisiko",IF(OR($N86&gt;Parameter!$I$10,$F86&gt;Parameter!$I$11,$I86&gt;Parameter!$I$12),"Plausibilität prüfen","Im Plan"))))))</f>
        <v/>
      </c>
    </row>
    <row r="87">
      <c r="A87" s="18" t="n"/>
      <c r="B87" s="18" t="n"/>
      <c r="C87" s="18" t="n"/>
      <c r="D87" s="18" t="n"/>
      <c r="E87" s="19" t="n"/>
      <c r="F87" s="20" t="n"/>
      <c r="G87" s="18" t="n"/>
      <c r="H87" s="18" t="n"/>
      <c r="I87" s="21" t="n"/>
      <c r="J87" s="8">
        <f>IF($A87="","",IFERROR(VLOOKUP($C87,Parameter!$A$10:$F$109,3,FALSE),""))</f>
        <v/>
      </c>
      <c r="K87" s="8">
        <f>IF($A87="","",IFERROR(VLOOKUP($C87,Parameter!$A$10:$F$109,4,FALSE),""))</f>
        <v/>
      </c>
      <c r="L87" s="8">
        <f>IF(OR($A87="",$F87="",$K87=""),"",IFERROR($F87*$K87/60,""))</f>
        <v/>
      </c>
      <c r="M87" s="8">
        <f>IF($A87="","",IFERROR(VLOOKUP($C87,Parameter!$A$10:$F$109,5,FALSE),""))</f>
        <v/>
      </c>
      <c r="N87" s="8">
        <f>IF($A87="","",IF(COUNT($I87,$J87,$L87,$M87)&lt;4,"",IFERROR(SUM($I87,$J87,$L87,$M87),"")))</f>
        <v/>
      </c>
      <c r="O87" s="8">
        <f>IF($A87="","",IFERROR(VLOOKUP($C87,Parameter!$A$10:$F$109,6,FALSE),""))</f>
        <v/>
      </c>
      <c r="P87" s="16">
        <f>IF(OR($A87="",$N87="",$O87=""),"",IFERROR(MAX(1,ROUNDUP($N87/$O87,0)),""))</f>
        <v/>
      </c>
      <c r="Q87" s="23">
        <f>IF(OR($A87="",$E87="",$P87=""),"",IFERROR(WORKDAY.INTL($E87-1,$P87,1),""))</f>
        <v/>
      </c>
      <c r="R87" s="19" t="n"/>
      <c r="S87" s="16">
        <f>IF(OR($A87="",$Q87="",$R87=""),"",IFERROR($Q87-$R87,""))</f>
        <v/>
      </c>
      <c r="T87" s="6">
        <f>IF($A87="","",IF(OR($B87="",$C87="",$D87="",$E87="",$F87="",$G87="",$H87="",$I87="",$J87="",$K87="",$M87="",$O87=""),"Eingabe unvollständig",IF($H87="Abgeschlossen","Abgeschlossen",IF($R87="","Ohne Bedarfstermin",IF($Q87&gt;$R87,"Terminrisiko",IF(OR($N87&gt;Parameter!$I$10,$F87&gt;Parameter!$I$11,$I87&gt;Parameter!$I$12),"Plausibilität prüfen","Im Plan"))))))</f>
        <v/>
      </c>
    </row>
    <row r="88">
      <c r="A88" s="18" t="n"/>
      <c r="B88" s="18" t="n"/>
      <c r="C88" s="18" t="n"/>
      <c r="D88" s="18" t="n"/>
      <c r="E88" s="19" t="n"/>
      <c r="F88" s="20" t="n"/>
      <c r="G88" s="18" t="n"/>
      <c r="H88" s="18" t="n"/>
      <c r="I88" s="21" t="n"/>
      <c r="J88" s="12">
        <f>IF($A88="","",IFERROR(VLOOKUP($C88,Parameter!$A$10:$F$109,3,FALSE),""))</f>
        <v/>
      </c>
      <c r="K88" s="12">
        <f>IF($A88="","",IFERROR(VLOOKUP($C88,Parameter!$A$10:$F$109,4,FALSE),""))</f>
        <v/>
      </c>
      <c r="L88" s="12">
        <f>IF(OR($A88="",$F88="",$K88=""),"",IFERROR($F88*$K88/60,""))</f>
        <v/>
      </c>
      <c r="M88" s="12">
        <f>IF($A88="","",IFERROR(VLOOKUP($C88,Parameter!$A$10:$F$109,5,FALSE),""))</f>
        <v/>
      </c>
      <c r="N88" s="12">
        <f>IF($A88="","",IF(COUNT($I88,$J88,$L88,$M88)&lt;4,"",IFERROR(SUM($I88,$J88,$L88,$M88),"")))</f>
        <v/>
      </c>
      <c r="O88" s="12">
        <f>IF($A88="","",IFERROR(VLOOKUP($C88,Parameter!$A$10:$F$109,6,FALSE),""))</f>
        <v/>
      </c>
      <c r="P88" s="15">
        <f>IF(OR($A88="",$N88="",$O88=""),"",IFERROR(MAX(1,ROUNDUP($N88/$O88,0)),""))</f>
        <v/>
      </c>
      <c r="Q88" s="22">
        <f>IF(OR($A88="",$E88="",$P88=""),"",IFERROR(WORKDAY.INTL($E88-1,$P88,1),""))</f>
        <v/>
      </c>
      <c r="R88" s="19" t="n"/>
      <c r="S88" s="15">
        <f>IF(OR($A88="",$Q88="",$R88=""),"",IFERROR($Q88-$R88,""))</f>
        <v/>
      </c>
      <c r="T88" s="9">
        <f>IF($A88="","",IF(OR($B88="",$C88="",$D88="",$E88="",$F88="",$G88="",$H88="",$I88="",$J88="",$K88="",$M88="",$O88=""),"Eingabe unvollständig",IF($H88="Abgeschlossen","Abgeschlossen",IF($R88="","Ohne Bedarfstermin",IF($Q88&gt;$R88,"Terminrisiko",IF(OR($N88&gt;Parameter!$I$10,$F88&gt;Parameter!$I$11,$I88&gt;Parameter!$I$12),"Plausibilität prüfen","Im Plan"))))))</f>
        <v/>
      </c>
    </row>
    <row r="89">
      <c r="A89" s="18" t="n"/>
      <c r="B89" s="18" t="n"/>
      <c r="C89" s="18" t="n"/>
      <c r="D89" s="18" t="n"/>
      <c r="E89" s="19" t="n"/>
      <c r="F89" s="20" t="n"/>
      <c r="G89" s="18" t="n"/>
      <c r="H89" s="18" t="n"/>
      <c r="I89" s="21" t="n"/>
      <c r="J89" s="8">
        <f>IF($A89="","",IFERROR(VLOOKUP($C89,Parameter!$A$10:$F$109,3,FALSE),""))</f>
        <v/>
      </c>
      <c r="K89" s="8">
        <f>IF($A89="","",IFERROR(VLOOKUP($C89,Parameter!$A$10:$F$109,4,FALSE),""))</f>
        <v/>
      </c>
      <c r="L89" s="8">
        <f>IF(OR($A89="",$F89="",$K89=""),"",IFERROR($F89*$K89/60,""))</f>
        <v/>
      </c>
      <c r="M89" s="8">
        <f>IF($A89="","",IFERROR(VLOOKUP($C89,Parameter!$A$10:$F$109,5,FALSE),""))</f>
        <v/>
      </c>
      <c r="N89" s="8">
        <f>IF($A89="","",IF(COUNT($I89,$J89,$L89,$M89)&lt;4,"",IFERROR(SUM($I89,$J89,$L89,$M89),"")))</f>
        <v/>
      </c>
      <c r="O89" s="8">
        <f>IF($A89="","",IFERROR(VLOOKUP($C89,Parameter!$A$10:$F$109,6,FALSE),""))</f>
        <v/>
      </c>
      <c r="P89" s="16">
        <f>IF(OR($A89="",$N89="",$O89=""),"",IFERROR(MAX(1,ROUNDUP($N89/$O89,0)),""))</f>
        <v/>
      </c>
      <c r="Q89" s="23">
        <f>IF(OR($A89="",$E89="",$P89=""),"",IFERROR(WORKDAY.INTL($E89-1,$P89,1),""))</f>
        <v/>
      </c>
      <c r="R89" s="19" t="n"/>
      <c r="S89" s="16">
        <f>IF(OR($A89="",$Q89="",$R89=""),"",IFERROR($Q89-$R89,""))</f>
        <v/>
      </c>
      <c r="T89" s="6">
        <f>IF($A89="","",IF(OR($B89="",$C89="",$D89="",$E89="",$F89="",$G89="",$H89="",$I89="",$J89="",$K89="",$M89="",$O89=""),"Eingabe unvollständig",IF($H89="Abgeschlossen","Abgeschlossen",IF($R89="","Ohne Bedarfstermin",IF($Q89&gt;$R89,"Terminrisiko",IF(OR($N89&gt;Parameter!$I$10,$F89&gt;Parameter!$I$11,$I89&gt;Parameter!$I$12),"Plausibilität prüfen","Im Plan"))))))</f>
        <v/>
      </c>
    </row>
    <row r="90">
      <c r="A90" s="18" t="n"/>
      <c r="B90" s="18" t="n"/>
      <c r="C90" s="18" t="n"/>
      <c r="D90" s="18" t="n"/>
      <c r="E90" s="19" t="n"/>
      <c r="F90" s="20" t="n"/>
      <c r="G90" s="18" t="n"/>
      <c r="H90" s="18" t="n"/>
      <c r="I90" s="21" t="n"/>
      <c r="J90" s="12">
        <f>IF($A90="","",IFERROR(VLOOKUP($C90,Parameter!$A$10:$F$109,3,FALSE),""))</f>
        <v/>
      </c>
      <c r="K90" s="12">
        <f>IF($A90="","",IFERROR(VLOOKUP($C90,Parameter!$A$10:$F$109,4,FALSE),""))</f>
        <v/>
      </c>
      <c r="L90" s="12">
        <f>IF(OR($A90="",$F90="",$K90=""),"",IFERROR($F90*$K90/60,""))</f>
        <v/>
      </c>
      <c r="M90" s="12">
        <f>IF($A90="","",IFERROR(VLOOKUP($C90,Parameter!$A$10:$F$109,5,FALSE),""))</f>
        <v/>
      </c>
      <c r="N90" s="12">
        <f>IF($A90="","",IF(COUNT($I90,$J90,$L90,$M90)&lt;4,"",IFERROR(SUM($I90,$J90,$L90,$M90),"")))</f>
        <v/>
      </c>
      <c r="O90" s="12">
        <f>IF($A90="","",IFERROR(VLOOKUP($C90,Parameter!$A$10:$F$109,6,FALSE),""))</f>
        <v/>
      </c>
      <c r="P90" s="15">
        <f>IF(OR($A90="",$N90="",$O90=""),"",IFERROR(MAX(1,ROUNDUP($N90/$O90,0)),""))</f>
        <v/>
      </c>
      <c r="Q90" s="22">
        <f>IF(OR($A90="",$E90="",$P90=""),"",IFERROR(WORKDAY.INTL($E90-1,$P90,1),""))</f>
        <v/>
      </c>
      <c r="R90" s="19" t="n"/>
      <c r="S90" s="15">
        <f>IF(OR($A90="",$Q90="",$R90=""),"",IFERROR($Q90-$R90,""))</f>
        <v/>
      </c>
      <c r="T90" s="9">
        <f>IF($A90="","",IF(OR($B90="",$C90="",$D90="",$E90="",$F90="",$G90="",$H90="",$I90="",$J90="",$K90="",$M90="",$O90=""),"Eingabe unvollständig",IF($H90="Abgeschlossen","Abgeschlossen",IF($R90="","Ohne Bedarfstermin",IF($Q90&gt;$R90,"Terminrisiko",IF(OR($N90&gt;Parameter!$I$10,$F90&gt;Parameter!$I$11,$I90&gt;Parameter!$I$12),"Plausibilität prüfen","Im Plan"))))))</f>
        <v/>
      </c>
    </row>
    <row r="91">
      <c r="A91" s="18" t="n"/>
      <c r="B91" s="18" t="n"/>
      <c r="C91" s="18" t="n"/>
      <c r="D91" s="18" t="n"/>
      <c r="E91" s="19" t="n"/>
      <c r="F91" s="20" t="n"/>
      <c r="G91" s="18" t="n"/>
      <c r="H91" s="18" t="n"/>
      <c r="I91" s="21" t="n"/>
      <c r="J91" s="8">
        <f>IF($A91="","",IFERROR(VLOOKUP($C91,Parameter!$A$10:$F$109,3,FALSE),""))</f>
        <v/>
      </c>
      <c r="K91" s="8">
        <f>IF($A91="","",IFERROR(VLOOKUP($C91,Parameter!$A$10:$F$109,4,FALSE),""))</f>
        <v/>
      </c>
      <c r="L91" s="8">
        <f>IF(OR($A91="",$F91="",$K91=""),"",IFERROR($F91*$K91/60,""))</f>
        <v/>
      </c>
      <c r="M91" s="8">
        <f>IF($A91="","",IFERROR(VLOOKUP($C91,Parameter!$A$10:$F$109,5,FALSE),""))</f>
        <v/>
      </c>
      <c r="N91" s="8">
        <f>IF($A91="","",IF(COUNT($I91,$J91,$L91,$M91)&lt;4,"",IFERROR(SUM($I91,$J91,$L91,$M91),"")))</f>
        <v/>
      </c>
      <c r="O91" s="8">
        <f>IF($A91="","",IFERROR(VLOOKUP($C91,Parameter!$A$10:$F$109,6,FALSE),""))</f>
        <v/>
      </c>
      <c r="P91" s="16">
        <f>IF(OR($A91="",$N91="",$O91=""),"",IFERROR(MAX(1,ROUNDUP($N91/$O91,0)),""))</f>
        <v/>
      </c>
      <c r="Q91" s="23">
        <f>IF(OR($A91="",$E91="",$P91=""),"",IFERROR(WORKDAY.INTL($E91-1,$P91,1),""))</f>
        <v/>
      </c>
      <c r="R91" s="19" t="n"/>
      <c r="S91" s="16">
        <f>IF(OR($A91="",$Q91="",$R91=""),"",IFERROR($Q91-$R91,""))</f>
        <v/>
      </c>
      <c r="T91" s="6">
        <f>IF($A91="","",IF(OR($B91="",$C91="",$D91="",$E91="",$F91="",$G91="",$H91="",$I91="",$J91="",$K91="",$M91="",$O91=""),"Eingabe unvollständig",IF($H91="Abgeschlossen","Abgeschlossen",IF($R91="","Ohne Bedarfstermin",IF($Q91&gt;$R91,"Terminrisiko",IF(OR($N91&gt;Parameter!$I$10,$F91&gt;Parameter!$I$11,$I91&gt;Parameter!$I$12),"Plausibilität prüfen","Im Plan"))))))</f>
        <v/>
      </c>
    </row>
    <row r="92">
      <c r="A92" s="18" t="n"/>
      <c r="B92" s="18" t="n"/>
      <c r="C92" s="18" t="n"/>
      <c r="D92" s="18" t="n"/>
      <c r="E92" s="19" t="n"/>
      <c r="F92" s="20" t="n"/>
      <c r="G92" s="18" t="n"/>
      <c r="H92" s="18" t="n"/>
      <c r="I92" s="21" t="n"/>
      <c r="J92" s="12">
        <f>IF($A92="","",IFERROR(VLOOKUP($C92,Parameter!$A$10:$F$109,3,FALSE),""))</f>
        <v/>
      </c>
      <c r="K92" s="12">
        <f>IF($A92="","",IFERROR(VLOOKUP($C92,Parameter!$A$10:$F$109,4,FALSE),""))</f>
        <v/>
      </c>
      <c r="L92" s="12">
        <f>IF(OR($A92="",$F92="",$K92=""),"",IFERROR($F92*$K92/60,""))</f>
        <v/>
      </c>
      <c r="M92" s="12">
        <f>IF($A92="","",IFERROR(VLOOKUP($C92,Parameter!$A$10:$F$109,5,FALSE),""))</f>
        <v/>
      </c>
      <c r="N92" s="12">
        <f>IF($A92="","",IF(COUNT($I92,$J92,$L92,$M92)&lt;4,"",IFERROR(SUM($I92,$J92,$L92,$M92),"")))</f>
        <v/>
      </c>
      <c r="O92" s="12">
        <f>IF($A92="","",IFERROR(VLOOKUP($C92,Parameter!$A$10:$F$109,6,FALSE),""))</f>
        <v/>
      </c>
      <c r="P92" s="15">
        <f>IF(OR($A92="",$N92="",$O92=""),"",IFERROR(MAX(1,ROUNDUP($N92/$O92,0)),""))</f>
        <v/>
      </c>
      <c r="Q92" s="22">
        <f>IF(OR($A92="",$E92="",$P92=""),"",IFERROR(WORKDAY.INTL($E92-1,$P92,1),""))</f>
        <v/>
      </c>
      <c r="R92" s="19" t="n"/>
      <c r="S92" s="15">
        <f>IF(OR($A92="",$Q92="",$R92=""),"",IFERROR($Q92-$R92,""))</f>
        <v/>
      </c>
      <c r="T92" s="9">
        <f>IF($A92="","",IF(OR($B92="",$C92="",$D92="",$E92="",$F92="",$G92="",$H92="",$I92="",$J92="",$K92="",$M92="",$O92=""),"Eingabe unvollständig",IF($H92="Abgeschlossen","Abgeschlossen",IF($R92="","Ohne Bedarfstermin",IF($Q92&gt;$R92,"Terminrisiko",IF(OR($N92&gt;Parameter!$I$10,$F92&gt;Parameter!$I$11,$I92&gt;Parameter!$I$12),"Plausibilität prüfen","Im Plan"))))))</f>
        <v/>
      </c>
    </row>
    <row r="93">
      <c r="A93" s="18" t="n"/>
      <c r="B93" s="18" t="n"/>
      <c r="C93" s="18" t="n"/>
      <c r="D93" s="18" t="n"/>
      <c r="E93" s="19" t="n"/>
      <c r="F93" s="20" t="n"/>
      <c r="G93" s="18" t="n"/>
      <c r="H93" s="18" t="n"/>
      <c r="I93" s="21" t="n"/>
      <c r="J93" s="8">
        <f>IF($A93="","",IFERROR(VLOOKUP($C93,Parameter!$A$10:$F$109,3,FALSE),""))</f>
        <v/>
      </c>
      <c r="K93" s="8">
        <f>IF($A93="","",IFERROR(VLOOKUP($C93,Parameter!$A$10:$F$109,4,FALSE),""))</f>
        <v/>
      </c>
      <c r="L93" s="8">
        <f>IF(OR($A93="",$F93="",$K93=""),"",IFERROR($F93*$K93/60,""))</f>
        <v/>
      </c>
      <c r="M93" s="8">
        <f>IF($A93="","",IFERROR(VLOOKUP($C93,Parameter!$A$10:$F$109,5,FALSE),""))</f>
        <v/>
      </c>
      <c r="N93" s="8">
        <f>IF($A93="","",IF(COUNT($I93,$J93,$L93,$M93)&lt;4,"",IFERROR(SUM($I93,$J93,$L93,$M93),"")))</f>
        <v/>
      </c>
      <c r="O93" s="8">
        <f>IF($A93="","",IFERROR(VLOOKUP($C93,Parameter!$A$10:$F$109,6,FALSE),""))</f>
        <v/>
      </c>
      <c r="P93" s="16">
        <f>IF(OR($A93="",$N93="",$O93=""),"",IFERROR(MAX(1,ROUNDUP($N93/$O93,0)),""))</f>
        <v/>
      </c>
      <c r="Q93" s="23">
        <f>IF(OR($A93="",$E93="",$P93=""),"",IFERROR(WORKDAY.INTL($E93-1,$P93,1),""))</f>
        <v/>
      </c>
      <c r="R93" s="19" t="n"/>
      <c r="S93" s="16">
        <f>IF(OR($A93="",$Q93="",$R93=""),"",IFERROR($Q93-$R93,""))</f>
        <v/>
      </c>
      <c r="T93" s="6">
        <f>IF($A93="","",IF(OR($B93="",$C93="",$D93="",$E93="",$F93="",$G93="",$H93="",$I93="",$J93="",$K93="",$M93="",$O93=""),"Eingabe unvollständig",IF($H93="Abgeschlossen","Abgeschlossen",IF($R93="","Ohne Bedarfstermin",IF($Q93&gt;$R93,"Terminrisiko",IF(OR($N93&gt;Parameter!$I$10,$F93&gt;Parameter!$I$11,$I93&gt;Parameter!$I$12),"Plausibilität prüfen","Im Plan"))))))</f>
        <v/>
      </c>
    </row>
    <row r="94">
      <c r="A94" s="18" t="n"/>
      <c r="B94" s="18" t="n"/>
      <c r="C94" s="18" t="n"/>
      <c r="D94" s="18" t="n"/>
      <c r="E94" s="19" t="n"/>
      <c r="F94" s="20" t="n"/>
      <c r="G94" s="18" t="n"/>
      <c r="H94" s="18" t="n"/>
      <c r="I94" s="21" t="n"/>
      <c r="J94" s="12">
        <f>IF($A94="","",IFERROR(VLOOKUP($C94,Parameter!$A$10:$F$109,3,FALSE),""))</f>
        <v/>
      </c>
      <c r="K94" s="12">
        <f>IF($A94="","",IFERROR(VLOOKUP($C94,Parameter!$A$10:$F$109,4,FALSE),""))</f>
        <v/>
      </c>
      <c r="L94" s="12">
        <f>IF(OR($A94="",$F94="",$K94=""),"",IFERROR($F94*$K94/60,""))</f>
        <v/>
      </c>
      <c r="M94" s="12">
        <f>IF($A94="","",IFERROR(VLOOKUP($C94,Parameter!$A$10:$F$109,5,FALSE),""))</f>
        <v/>
      </c>
      <c r="N94" s="12">
        <f>IF($A94="","",IF(COUNT($I94,$J94,$L94,$M94)&lt;4,"",IFERROR(SUM($I94,$J94,$L94,$M94),"")))</f>
        <v/>
      </c>
      <c r="O94" s="12">
        <f>IF($A94="","",IFERROR(VLOOKUP($C94,Parameter!$A$10:$F$109,6,FALSE),""))</f>
        <v/>
      </c>
      <c r="P94" s="15">
        <f>IF(OR($A94="",$N94="",$O94=""),"",IFERROR(MAX(1,ROUNDUP($N94/$O94,0)),""))</f>
        <v/>
      </c>
      <c r="Q94" s="22">
        <f>IF(OR($A94="",$E94="",$P94=""),"",IFERROR(WORKDAY.INTL($E94-1,$P94,1),""))</f>
        <v/>
      </c>
      <c r="R94" s="19" t="n"/>
      <c r="S94" s="15">
        <f>IF(OR($A94="",$Q94="",$R94=""),"",IFERROR($Q94-$R94,""))</f>
        <v/>
      </c>
      <c r="T94" s="9">
        <f>IF($A94="","",IF(OR($B94="",$C94="",$D94="",$E94="",$F94="",$G94="",$H94="",$I94="",$J94="",$K94="",$M94="",$O94=""),"Eingabe unvollständig",IF($H94="Abgeschlossen","Abgeschlossen",IF($R94="","Ohne Bedarfstermin",IF($Q94&gt;$R94,"Terminrisiko",IF(OR($N94&gt;Parameter!$I$10,$F94&gt;Parameter!$I$11,$I94&gt;Parameter!$I$12),"Plausibilität prüfen","Im Plan"))))))</f>
        <v/>
      </c>
    </row>
    <row r="95">
      <c r="A95" s="18" t="n"/>
      <c r="B95" s="18" t="n"/>
      <c r="C95" s="18" t="n"/>
      <c r="D95" s="18" t="n"/>
      <c r="E95" s="19" t="n"/>
      <c r="F95" s="20" t="n"/>
      <c r="G95" s="18" t="n"/>
      <c r="H95" s="18" t="n"/>
      <c r="I95" s="21" t="n"/>
      <c r="J95" s="8">
        <f>IF($A95="","",IFERROR(VLOOKUP($C95,Parameter!$A$10:$F$109,3,FALSE),""))</f>
        <v/>
      </c>
      <c r="K95" s="8">
        <f>IF($A95="","",IFERROR(VLOOKUP($C95,Parameter!$A$10:$F$109,4,FALSE),""))</f>
        <v/>
      </c>
      <c r="L95" s="8">
        <f>IF(OR($A95="",$F95="",$K95=""),"",IFERROR($F95*$K95/60,""))</f>
        <v/>
      </c>
      <c r="M95" s="8">
        <f>IF($A95="","",IFERROR(VLOOKUP($C95,Parameter!$A$10:$F$109,5,FALSE),""))</f>
        <v/>
      </c>
      <c r="N95" s="8">
        <f>IF($A95="","",IF(COUNT($I95,$J95,$L95,$M95)&lt;4,"",IFERROR(SUM($I95,$J95,$L95,$M95),"")))</f>
        <v/>
      </c>
      <c r="O95" s="8">
        <f>IF($A95="","",IFERROR(VLOOKUP($C95,Parameter!$A$10:$F$109,6,FALSE),""))</f>
        <v/>
      </c>
      <c r="P95" s="16">
        <f>IF(OR($A95="",$N95="",$O95=""),"",IFERROR(MAX(1,ROUNDUP($N95/$O95,0)),""))</f>
        <v/>
      </c>
      <c r="Q95" s="23">
        <f>IF(OR($A95="",$E95="",$P95=""),"",IFERROR(WORKDAY.INTL($E95-1,$P95,1),""))</f>
        <v/>
      </c>
      <c r="R95" s="19" t="n"/>
      <c r="S95" s="16">
        <f>IF(OR($A95="",$Q95="",$R95=""),"",IFERROR($Q95-$R95,""))</f>
        <v/>
      </c>
      <c r="T95" s="6">
        <f>IF($A95="","",IF(OR($B95="",$C95="",$D95="",$E95="",$F95="",$G95="",$H95="",$I95="",$J95="",$K95="",$M95="",$O95=""),"Eingabe unvollständig",IF($H95="Abgeschlossen","Abgeschlossen",IF($R95="","Ohne Bedarfstermin",IF($Q95&gt;$R95,"Terminrisiko",IF(OR($N95&gt;Parameter!$I$10,$F95&gt;Parameter!$I$11,$I95&gt;Parameter!$I$12),"Plausibilität prüfen","Im Plan"))))))</f>
        <v/>
      </c>
    </row>
    <row r="96">
      <c r="A96" s="18" t="n"/>
      <c r="B96" s="18" t="n"/>
      <c r="C96" s="18" t="n"/>
      <c r="D96" s="18" t="n"/>
      <c r="E96" s="19" t="n"/>
      <c r="F96" s="20" t="n"/>
      <c r="G96" s="18" t="n"/>
      <c r="H96" s="18" t="n"/>
      <c r="I96" s="21" t="n"/>
      <c r="J96" s="12">
        <f>IF($A96="","",IFERROR(VLOOKUP($C96,Parameter!$A$10:$F$109,3,FALSE),""))</f>
        <v/>
      </c>
      <c r="K96" s="12">
        <f>IF($A96="","",IFERROR(VLOOKUP($C96,Parameter!$A$10:$F$109,4,FALSE),""))</f>
        <v/>
      </c>
      <c r="L96" s="12">
        <f>IF(OR($A96="",$F96="",$K96=""),"",IFERROR($F96*$K96/60,""))</f>
        <v/>
      </c>
      <c r="M96" s="12">
        <f>IF($A96="","",IFERROR(VLOOKUP($C96,Parameter!$A$10:$F$109,5,FALSE),""))</f>
        <v/>
      </c>
      <c r="N96" s="12">
        <f>IF($A96="","",IF(COUNT($I96,$J96,$L96,$M96)&lt;4,"",IFERROR(SUM($I96,$J96,$L96,$M96),"")))</f>
        <v/>
      </c>
      <c r="O96" s="12">
        <f>IF($A96="","",IFERROR(VLOOKUP($C96,Parameter!$A$10:$F$109,6,FALSE),""))</f>
        <v/>
      </c>
      <c r="P96" s="15">
        <f>IF(OR($A96="",$N96="",$O96=""),"",IFERROR(MAX(1,ROUNDUP($N96/$O96,0)),""))</f>
        <v/>
      </c>
      <c r="Q96" s="22">
        <f>IF(OR($A96="",$E96="",$P96=""),"",IFERROR(WORKDAY.INTL($E96-1,$P96,1),""))</f>
        <v/>
      </c>
      <c r="R96" s="19" t="n"/>
      <c r="S96" s="15">
        <f>IF(OR($A96="",$Q96="",$R96=""),"",IFERROR($Q96-$R96,""))</f>
        <v/>
      </c>
      <c r="T96" s="9">
        <f>IF($A96="","",IF(OR($B96="",$C96="",$D96="",$E96="",$F96="",$G96="",$H96="",$I96="",$J96="",$K96="",$M96="",$O96=""),"Eingabe unvollständig",IF($H96="Abgeschlossen","Abgeschlossen",IF($R96="","Ohne Bedarfstermin",IF($Q96&gt;$R96,"Terminrisiko",IF(OR($N96&gt;Parameter!$I$10,$F96&gt;Parameter!$I$11,$I96&gt;Parameter!$I$12),"Plausibilität prüfen","Im Plan"))))))</f>
        <v/>
      </c>
    </row>
    <row r="97">
      <c r="A97" s="18" t="n"/>
      <c r="B97" s="18" t="n"/>
      <c r="C97" s="18" t="n"/>
      <c r="D97" s="18" t="n"/>
      <c r="E97" s="19" t="n"/>
      <c r="F97" s="20" t="n"/>
      <c r="G97" s="18" t="n"/>
      <c r="H97" s="18" t="n"/>
      <c r="I97" s="21" t="n"/>
      <c r="J97" s="8">
        <f>IF($A97="","",IFERROR(VLOOKUP($C97,Parameter!$A$10:$F$109,3,FALSE),""))</f>
        <v/>
      </c>
      <c r="K97" s="8">
        <f>IF($A97="","",IFERROR(VLOOKUP($C97,Parameter!$A$10:$F$109,4,FALSE),""))</f>
        <v/>
      </c>
      <c r="L97" s="8">
        <f>IF(OR($A97="",$F97="",$K97=""),"",IFERROR($F97*$K97/60,""))</f>
        <v/>
      </c>
      <c r="M97" s="8">
        <f>IF($A97="","",IFERROR(VLOOKUP($C97,Parameter!$A$10:$F$109,5,FALSE),""))</f>
        <v/>
      </c>
      <c r="N97" s="8">
        <f>IF($A97="","",IF(COUNT($I97,$J97,$L97,$M97)&lt;4,"",IFERROR(SUM($I97,$J97,$L97,$M97),"")))</f>
        <v/>
      </c>
      <c r="O97" s="8">
        <f>IF($A97="","",IFERROR(VLOOKUP($C97,Parameter!$A$10:$F$109,6,FALSE),""))</f>
        <v/>
      </c>
      <c r="P97" s="16">
        <f>IF(OR($A97="",$N97="",$O97=""),"",IFERROR(MAX(1,ROUNDUP($N97/$O97,0)),""))</f>
        <v/>
      </c>
      <c r="Q97" s="23">
        <f>IF(OR($A97="",$E97="",$P97=""),"",IFERROR(WORKDAY.INTL($E97-1,$P97,1),""))</f>
        <v/>
      </c>
      <c r="R97" s="19" t="n"/>
      <c r="S97" s="16">
        <f>IF(OR($A97="",$Q97="",$R97=""),"",IFERROR($Q97-$R97,""))</f>
        <v/>
      </c>
      <c r="T97" s="6">
        <f>IF($A97="","",IF(OR($B97="",$C97="",$D97="",$E97="",$F97="",$G97="",$H97="",$I97="",$J97="",$K97="",$M97="",$O97=""),"Eingabe unvollständig",IF($H97="Abgeschlossen","Abgeschlossen",IF($R97="","Ohne Bedarfstermin",IF($Q97&gt;$R97,"Terminrisiko",IF(OR($N97&gt;Parameter!$I$10,$F97&gt;Parameter!$I$11,$I97&gt;Parameter!$I$12),"Plausibilität prüfen","Im Plan"))))))</f>
        <v/>
      </c>
    </row>
    <row r="98">
      <c r="A98" s="18" t="n"/>
      <c r="B98" s="18" t="n"/>
      <c r="C98" s="18" t="n"/>
      <c r="D98" s="18" t="n"/>
      <c r="E98" s="19" t="n"/>
      <c r="F98" s="20" t="n"/>
      <c r="G98" s="18" t="n"/>
      <c r="H98" s="18" t="n"/>
      <c r="I98" s="21" t="n"/>
      <c r="J98" s="12">
        <f>IF($A98="","",IFERROR(VLOOKUP($C98,Parameter!$A$10:$F$109,3,FALSE),""))</f>
        <v/>
      </c>
      <c r="K98" s="12">
        <f>IF($A98="","",IFERROR(VLOOKUP($C98,Parameter!$A$10:$F$109,4,FALSE),""))</f>
        <v/>
      </c>
      <c r="L98" s="12">
        <f>IF(OR($A98="",$F98="",$K98=""),"",IFERROR($F98*$K98/60,""))</f>
        <v/>
      </c>
      <c r="M98" s="12">
        <f>IF($A98="","",IFERROR(VLOOKUP($C98,Parameter!$A$10:$F$109,5,FALSE),""))</f>
        <v/>
      </c>
      <c r="N98" s="12">
        <f>IF($A98="","",IF(COUNT($I98,$J98,$L98,$M98)&lt;4,"",IFERROR(SUM($I98,$J98,$L98,$M98),"")))</f>
        <v/>
      </c>
      <c r="O98" s="12">
        <f>IF($A98="","",IFERROR(VLOOKUP($C98,Parameter!$A$10:$F$109,6,FALSE),""))</f>
        <v/>
      </c>
      <c r="P98" s="15">
        <f>IF(OR($A98="",$N98="",$O98=""),"",IFERROR(MAX(1,ROUNDUP($N98/$O98,0)),""))</f>
        <v/>
      </c>
      <c r="Q98" s="22">
        <f>IF(OR($A98="",$E98="",$P98=""),"",IFERROR(WORKDAY.INTL($E98-1,$P98,1),""))</f>
        <v/>
      </c>
      <c r="R98" s="19" t="n"/>
      <c r="S98" s="15">
        <f>IF(OR($A98="",$Q98="",$R98=""),"",IFERROR($Q98-$R98,""))</f>
        <v/>
      </c>
      <c r="T98" s="9">
        <f>IF($A98="","",IF(OR($B98="",$C98="",$D98="",$E98="",$F98="",$G98="",$H98="",$I98="",$J98="",$K98="",$M98="",$O98=""),"Eingabe unvollständig",IF($H98="Abgeschlossen","Abgeschlossen",IF($R98="","Ohne Bedarfstermin",IF($Q98&gt;$R98,"Terminrisiko",IF(OR($N98&gt;Parameter!$I$10,$F98&gt;Parameter!$I$11,$I98&gt;Parameter!$I$12),"Plausibilität prüfen","Im Plan"))))))</f>
        <v/>
      </c>
    </row>
    <row r="99">
      <c r="A99" s="18" t="n"/>
      <c r="B99" s="18" t="n"/>
      <c r="C99" s="18" t="n"/>
      <c r="D99" s="18" t="n"/>
      <c r="E99" s="19" t="n"/>
      <c r="F99" s="20" t="n"/>
      <c r="G99" s="18" t="n"/>
      <c r="H99" s="18" t="n"/>
      <c r="I99" s="21" t="n"/>
      <c r="J99" s="8">
        <f>IF($A99="","",IFERROR(VLOOKUP($C99,Parameter!$A$10:$F$109,3,FALSE),""))</f>
        <v/>
      </c>
      <c r="K99" s="8">
        <f>IF($A99="","",IFERROR(VLOOKUP($C99,Parameter!$A$10:$F$109,4,FALSE),""))</f>
        <v/>
      </c>
      <c r="L99" s="8">
        <f>IF(OR($A99="",$F99="",$K99=""),"",IFERROR($F99*$K99/60,""))</f>
        <v/>
      </c>
      <c r="M99" s="8">
        <f>IF($A99="","",IFERROR(VLOOKUP($C99,Parameter!$A$10:$F$109,5,FALSE),""))</f>
        <v/>
      </c>
      <c r="N99" s="8">
        <f>IF($A99="","",IF(COUNT($I99,$J99,$L99,$M99)&lt;4,"",IFERROR(SUM($I99,$J99,$L99,$M99),"")))</f>
        <v/>
      </c>
      <c r="O99" s="8">
        <f>IF($A99="","",IFERROR(VLOOKUP($C99,Parameter!$A$10:$F$109,6,FALSE),""))</f>
        <v/>
      </c>
      <c r="P99" s="16">
        <f>IF(OR($A99="",$N99="",$O99=""),"",IFERROR(MAX(1,ROUNDUP($N99/$O99,0)),""))</f>
        <v/>
      </c>
      <c r="Q99" s="23">
        <f>IF(OR($A99="",$E99="",$P99=""),"",IFERROR(WORKDAY.INTL($E99-1,$P99,1),""))</f>
        <v/>
      </c>
      <c r="R99" s="19" t="n"/>
      <c r="S99" s="16">
        <f>IF(OR($A99="",$Q99="",$R99=""),"",IFERROR($Q99-$R99,""))</f>
        <v/>
      </c>
      <c r="T99" s="6">
        <f>IF($A99="","",IF(OR($B99="",$C99="",$D99="",$E99="",$F99="",$G99="",$H99="",$I99="",$J99="",$K99="",$M99="",$O99=""),"Eingabe unvollständig",IF($H99="Abgeschlossen","Abgeschlossen",IF($R99="","Ohne Bedarfstermin",IF($Q99&gt;$R99,"Terminrisiko",IF(OR($N99&gt;Parameter!$I$10,$F99&gt;Parameter!$I$11,$I99&gt;Parameter!$I$12),"Plausibilität prüfen","Im Plan"))))))</f>
        <v/>
      </c>
    </row>
    <row r="100">
      <c r="A100" s="18" t="n"/>
      <c r="B100" s="18" t="n"/>
      <c r="C100" s="18" t="n"/>
      <c r="D100" s="18" t="n"/>
      <c r="E100" s="19" t="n"/>
      <c r="F100" s="20" t="n"/>
      <c r="G100" s="18" t="n"/>
      <c r="H100" s="18" t="n"/>
      <c r="I100" s="21" t="n"/>
      <c r="J100" s="12">
        <f>IF($A100="","",IFERROR(VLOOKUP($C100,Parameter!$A$10:$F$109,3,FALSE),""))</f>
        <v/>
      </c>
      <c r="K100" s="12">
        <f>IF($A100="","",IFERROR(VLOOKUP($C100,Parameter!$A$10:$F$109,4,FALSE),""))</f>
        <v/>
      </c>
      <c r="L100" s="12">
        <f>IF(OR($A100="",$F100="",$K100=""),"",IFERROR($F100*$K100/60,""))</f>
        <v/>
      </c>
      <c r="M100" s="12">
        <f>IF($A100="","",IFERROR(VLOOKUP($C100,Parameter!$A$10:$F$109,5,FALSE),""))</f>
        <v/>
      </c>
      <c r="N100" s="12">
        <f>IF($A100="","",IF(COUNT($I100,$J100,$L100,$M100)&lt;4,"",IFERROR(SUM($I100,$J100,$L100,$M100),"")))</f>
        <v/>
      </c>
      <c r="O100" s="12">
        <f>IF($A100="","",IFERROR(VLOOKUP($C100,Parameter!$A$10:$F$109,6,FALSE),""))</f>
        <v/>
      </c>
      <c r="P100" s="15">
        <f>IF(OR($A100="",$N100="",$O100=""),"",IFERROR(MAX(1,ROUNDUP($N100/$O100,0)),""))</f>
        <v/>
      </c>
      <c r="Q100" s="22">
        <f>IF(OR($A100="",$E100="",$P100=""),"",IFERROR(WORKDAY.INTL($E100-1,$P100,1),""))</f>
        <v/>
      </c>
      <c r="R100" s="19" t="n"/>
      <c r="S100" s="15">
        <f>IF(OR($A100="",$Q100="",$R100=""),"",IFERROR($Q100-$R100,""))</f>
        <v/>
      </c>
      <c r="T100" s="9">
        <f>IF($A100="","",IF(OR($B100="",$C100="",$D100="",$E100="",$F100="",$G100="",$H100="",$I100="",$J100="",$K100="",$M100="",$O100=""),"Eingabe unvollständig",IF($H100="Abgeschlossen","Abgeschlossen",IF($R100="","Ohne Bedarfstermin",IF($Q100&gt;$R100,"Terminrisiko",IF(OR($N100&gt;Parameter!$I$10,$F100&gt;Parameter!$I$11,$I100&gt;Parameter!$I$12),"Plausibilität prüfen","Im Plan"))))))</f>
        <v/>
      </c>
    </row>
    <row r="101">
      <c r="A101" s="18" t="n"/>
      <c r="B101" s="18" t="n"/>
      <c r="C101" s="18" t="n"/>
      <c r="D101" s="18" t="n"/>
      <c r="E101" s="19" t="n"/>
      <c r="F101" s="20" t="n"/>
      <c r="G101" s="18" t="n"/>
      <c r="H101" s="18" t="n"/>
      <c r="I101" s="21" t="n"/>
      <c r="J101" s="8">
        <f>IF($A101="","",IFERROR(VLOOKUP($C101,Parameter!$A$10:$F$109,3,FALSE),""))</f>
        <v/>
      </c>
      <c r="K101" s="8">
        <f>IF($A101="","",IFERROR(VLOOKUP($C101,Parameter!$A$10:$F$109,4,FALSE),""))</f>
        <v/>
      </c>
      <c r="L101" s="8">
        <f>IF(OR($A101="",$F101="",$K101=""),"",IFERROR($F101*$K101/60,""))</f>
        <v/>
      </c>
      <c r="M101" s="8">
        <f>IF($A101="","",IFERROR(VLOOKUP($C101,Parameter!$A$10:$F$109,5,FALSE),""))</f>
        <v/>
      </c>
      <c r="N101" s="8">
        <f>IF($A101="","",IF(COUNT($I101,$J101,$L101,$M101)&lt;4,"",IFERROR(SUM($I101,$J101,$L101,$M101),"")))</f>
        <v/>
      </c>
      <c r="O101" s="8">
        <f>IF($A101="","",IFERROR(VLOOKUP($C101,Parameter!$A$10:$F$109,6,FALSE),""))</f>
        <v/>
      </c>
      <c r="P101" s="16">
        <f>IF(OR($A101="",$N101="",$O101=""),"",IFERROR(MAX(1,ROUNDUP($N101/$O101,0)),""))</f>
        <v/>
      </c>
      <c r="Q101" s="23">
        <f>IF(OR($A101="",$E101="",$P101=""),"",IFERROR(WORKDAY.INTL($E101-1,$P101,1),""))</f>
        <v/>
      </c>
      <c r="R101" s="19" t="n"/>
      <c r="S101" s="16">
        <f>IF(OR($A101="",$Q101="",$R101=""),"",IFERROR($Q101-$R101,""))</f>
        <v/>
      </c>
      <c r="T101" s="6">
        <f>IF($A101="","",IF(OR($B101="",$C101="",$D101="",$E101="",$F101="",$G101="",$H101="",$I101="",$J101="",$K101="",$M101="",$O101=""),"Eingabe unvollständig",IF($H101="Abgeschlossen","Abgeschlossen",IF($R101="","Ohne Bedarfstermin",IF($Q101&gt;$R101,"Terminrisiko",IF(OR($N101&gt;Parameter!$I$10,$F101&gt;Parameter!$I$11,$I101&gt;Parameter!$I$12),"Plausibilität prüfen","Im Plan"))))))</f>
        <v/>
      </c>
    </row>
    <row r="102">
      <c r="A102" s="18" t="n"/>
      <c r="B102" s="18" t="n"/>
      <c r="C102" s="18" t="n"/>
      <c r="D102" s="18" t="n"/>
      <c r="E102" s="19" t="n"/>
      <c r="F102" s="20" t="n"/>
      <c r="G102" s="18" t="n"/>
      <c r="H102" s="18" t="n"/>
      <c r="I102" s="21" t="n"/>
      <c r="J102" s="12">
        <f>IF($A102="","",IFERROR(VLOOKUP($C102,Parameter!$A$10:$F$109,3,FALSE),""))</f>
        <v/>
      </c>
      <c r="K102" s="12">
        <f>IF($A102="","",IFERROR(VLOOKUP($C102,Parameter!$A$10:$F$109,4,FALSE),""))</f>
        <v/>
      </c>
      <c r="L102" s="12">
        <f>IF(OR($A102="",$F102="",$K102=""),"",IFERROR($F102*$K102/60,""))</f>
        <v/>
      </c>
      <c r="M102" s="12">
        <f>IF($A102="","",IFERROR(VLOOKUP($C102,Parameter!$A$10:$F$109,5,FALSE),""))</f>
        <v/>
      </c>
      <c r="N102" s="12">
        <f>IF($A102="","",IF(COUNT($I102,$J102,$L102,$M102)&lt;4,"",IFERROR(SUM($I102,$J102,$L102,$M102),"")))</f>
        <v/>
      </c>
      <c r="O102" s="12">
        <f>IF($A102="","",IFERROR(VLOOKUP($C102,Parameter!$A$10:$F$109,6,FALSE),""))</f>
        <v/>
      </c>
      <c r="P102" s="15">
        <f>IF(OR($A102="",$N102="",$O102=""),"",IFERROR(MAX(1,ROUNDUP($N102/$O102,0)),""))</f>
        <v/>
      </c>
      <c r="Q102" s="22">
        <f>IF(OR($A102="",$E102="",$P102=""),"",IFERROR(WORKDAY.INTL($E102-1,$P102,1),""))</f>
        <v/>
      </c>
      <c r="R102" s="19" t="n"/>
      <c r="S102" s="15">
        <f>IF(OR($A102="",$Q102="",$R102=""),"",IFERROR($Q102-$R102,""))</f>
        <v/>
      </c>
      <c r="T102" s="9">
        <f>IF($A102="","",IF(OR($B102="",$C102="",$D102="",$E102="",$F102="",$G102="",$H102="",$I102="",$J102="",$K102="",$M102="",$O102=""),"Eingabe unvollständig",IF($H102="Abgeschlossen","Abgeschlossen",IF($R102="","Ohne Bedarfstermin",IF($Q102&gt;$R102,"Terminrisiko",IF(OR($N102&gt;Parameter!$I$10,$F102&gt;Parameter!$I$11,$I102&gt;Parameter!$I$12),"Plausibilität prüfen","Im Plan"))))))</f>
        <v/>
      </c>
    </row>
    <row r="103">
      <c r="A103" s="18" t="n"/>
      <c r="B103" s="18" t="n"/>
      <c r="C103" s="18" t="n"/>
      <c r="D103" s="18" t="n"/>
      <c r="E103" s="19" t="n"/>
      <c r="F103" s="20" t="n"/>
      <c r="G103" s="18" t="n"/>
      <c r="H103" s="18" t="n"/>
      <c r="I103" s="21" t="n"/>
      <c r="J103" s="8">
        <f>IF($A103="","",IFERROR(VLOOKUP($C103,Parameter!$A$10:$F$109,3,FALSE),""))</f>
        <v/>
      </c>
      <c r="K103" s="8">
        <f>IF($A103="","",IFERROR(VLOOKUP($C103,Parameter!$A$10:$F$109,4,FALSE),""))</f>
        <v/>
      </c>
      <c r="L103" s="8">
        <f>IF(OR($A103="",$F103="",$K103=""),"",IFERROR($F103*$K103/60,""))</f>
        <v/>
      </c>
      <c r="M103" s="8">
        <f>IF($A103="","",IFERROR(VLOOKUP($C103,Parameter!$A$10:$F$109,5,FALSE),""))</f>
        <v/>
      </c>
      <c r="N103" s="8">
        <f>IF($A103="","",IF(COUNT($I103,$J103,$L103,$M103)&lt;4,"",IFERROR(SUM($I103,$J103,$L103,$M103),"")))</f>
        <v/>
      </c>
      <c r="O103" s="8">
        <f>IF($A103="","",IFERROR(VLOOKUP($C103,Parameter!$A$10:$F$109,6,FALSE),""))</f>
        <v/>
      </c>
      <c r="P103" s="16">
        <f>IF(OR($A103="",$N103="",$O103=""),"",IFERROR(MAX(1,ROUNDUP($N103/$O103,0)),""))</f>
        <v/>
      </c>
      <c r="Q103" s="23">
        <f>IF(OR($A103="",$E103="",$P103=""),"",IFERROR(WORKDAY.INTL($E103-1,$P103,1),""))</f>
        <v/>
      </c>
      <c r="R103" s="19" t="n"/>
      <c r="S103" s="16">
        <f>IF(OR($A103="",$Q103="",$R103=""),"",IFERROR($Q103-$R103,""))</f>
        <v/>
      </c>
      <c r="T103" s="6">
        <f>IF($A103="","",IF(OR($B103="",$C103="",$D103="",$E103="",$F103="",$G103="",$H103="",$I103="",$J103="",$K103="",$M103="",$O103=""),"Eingabe unvollständig",IF($H103="Abgeschlossen","Abgeschlossen",IF($R103="","Ohne Bedarfstermin",IF($Q103&gt;$R103,"Terminrisiko",IF(OR($N103&gt;Parameter!$I$10,$F103&gt;Parameter!$I$11,$I103&gt;Parameter!$I$12),"Plausibilität prüfen","Im Plan"))))))</f>
        <v/>
      </c>
    </row>
    <row r="104">
      <c r="A104" s="18" t="n"/>
      <c r="B104" s="18" t="n"/>
      <c r="C104" s="18" t="n"/>
      <c r="D104" s="18" t="n"/>
      <c r="E104" s="19" t="n"/>
      <c r="F104" s="20" t="n"/>
      <c r="G104" s="18" t="n"/>
      <c r="H104" s="18" t="n"/>
      <c r="I104" s="21" t="n"/>
      <c r="J104" s="12">
        <f>IF($A104="","",IFERROR(VLOOKUP($C104,Parameter!$A$10:$F$109,3,FALSE),""))</f>
        <v/>
      </c>
      <c r="K104" s="12">
        <f>IF($A104="","",IFERROR(VLOOKUP($C104,Parameter!$A$10:$F$109,4,FALSE),""))</f>
        <v/>
      </c>
      <c r="L104" s="12">
        <f>IF(OR($A104="",$F104="",$K104=""),"",IFERROR($F104*$K104/60,""))</f>
        <v/>
      </c>
      <c r="M104" s="12">
        <f>IF($A104="","",IFERROR(VLOOKUP($C104,Parameter!$A$10:$F$109,5,FALSE),""))</f>
        <v/>
      </c>
      <c r="N104" s="12">
        <f>IF($A104="","",IF(COUNT($I104,$J104,$L104,$M104)&lt;4,"",IFERROR(SUM($I104,$J104,$L104,$M104),"")))</f>
        <v/>
      </c>
      <c r="O104" s="12">
        <f>IF($A104="","",IFERROR(VLOOKUP($C104,Parameter!$A$10:$F$109,6,FALSE),""))</f>
        <v/>
      </c>
      <c r="P104" s="15">
        <f>IF(OR($A104="",$N104="",$O104=""),"",IFERROR(MAX(1,ROUNDUP($N104/$O104,0)),""))</f>
        <v/>
      </c>
      <c r="Q104" s="22">
        <f>IF(OR($A104="",$E104="",$P104=""),"",IFERROR(WORKDAY.INTL($E104-1,$P104,1),""))</f>
        <v/>
      </c>
      <c r="R104" s="19" t="n"/>
      <c r="S104" s="15">
        <f>IF(OR($A104="",$Q104="",$R104=""),"",IFERROR($Q104-$R104,""))</f>
        <v/>
      </c>
      <c r="T104" s="9">
        <f>IF($A104="","",IF(OR($B104="",$C104="",$D104="",$E104="",$F104="",$G104="",$H104="",$I104="",$J104="",$K104="",$M104="",$O104=""),"Eingabe unvollständig",IF($H104="Abgeschlossen","Abgeschlossen",IF($R104="","Ohne Bedarfstermin",IF($Q104&gt;$R104,"Terminrisiko",IF(OR($N104&gt;Parameter!$I$10,$F104&gt;Parameter!$I$11,$I104&gt;Parameter!$I$12),"Plausibilität prüfen","Im Plan"))))))</f>
        <v/>
      </c>
    </row>
    <row r="105">
      <c r="A105" s="18" t="n"/>
      <c r="B105" s="18" t="n"/>
      <c r="C105" s="18" t="n"/>
      <c r="D105" s="18" t="n"/>
      <c r="E105" s="19" t="n"/>
      <c r="F105" s="20" t="n"/>
      <c r="G105" s="18" t="n"/>
      <c r="H105" s="18" t="n"/>
      <c r="I105" s="21" t="n"/>
      <c r="J105" s="8">
        <f>IF($A105="","",IFERROR(VLOOKUP($C105,Parameter!$A$10:$F$109,3,FALSE),""))</f>
        <v/>
      </c>
      <c r="K105" s="8">
        <f>IF($A105="","",IFERROR(VLOOKUP($C105,Parameter!$A$10:$F$109,4,FALSE),""))</f>
        <v/>
      </c>
      <c r="L105" s="8">
        <f>IF(OR($A105="",$F105="",$K105=""),"",IFERROR($F105*$K105/60,""))</f>
        <v/>
      </c>
      <c r="M105" s="8">
        <f>IF($A105="","",IFERROR(VLOOKUP($C105,Parameter!$A$10:$F$109,5,FALSE),""))</f>
        <v/>
      </c>
      <c r="N105" s="8">
        <f>IF($A105="","",IF(COUNT($I105,$J105,$L105,$M105)&lt;4,"",IFERROR(SUM($I105,$J105,$L105,$M105),"")))</f>
        <v/>
      </c>
      <c r="O105" s="8">
        <f>IF($A105="","",IFERROR(VLOOKUP($C105,Parameter!$A$10:$F$109,6,FALSE),""))</f>
        <v/>
      </c>
      <c r="P105" s="16">
        <f>IF(OR($A105="",$N105="",$O105=""),"",IFERROR(MAX(1,ROUNDUP($N105/$O105,0)),""))</f>
        <v/>
      </c>
      <c r="Q105" s="23">
        <f>IF(OR($A105="",$E105="",$P105=""),"",IFERROR(WORKDAY.INTL($E105-1,$P105,1),""))</f>
        <v/>
      </c>
      <c r="R105" s="19" t="n"/>
      <c r="S105" s="16">
        <f>IF(OR($A105="",$Q105="",$R105=""),"",IFERROR($Q105-$R105,""))</f>
        <v/>
      </c>
      <c r="T105" s="6">
        <f>IF($A105="","",IF(OR($B105="",$C105="",$D105="",$E105="",$F105="",$G105="",$H105="",$I105="",$J105="",$K105="",$M105="",$O105=""),"Eingabe unvollständig",IF($H105="Abgeschlossen","Abgeschlossen",IF($R105="","Ohne Bedarfstermin",IF($Q105&gt;$R105,"Terminrisiko",IF(OR($N105&gt;Parameter!$I$10,$F105&gt;Parameter!$I$11,$I105&gt;Parameter!$I$12),"Plausibilität prüfen","Im Plan"))))))</f>
        <v/>
      </c>
    </row>
    <row r="106">
      <c r="A106" s="18" t="n"/>
      <c r="B106" s="18" t="n"/>
      <c r="C106" s="18" t="n"/>
      <c r="D106" s="18" t="n"/>
      <c r="E106" s="19" t="n"/>
      <c r="F106" s="20" t="n"/>
      <c r="G106" s="18" t="n"/>
      <c r="H106" s="18" t="n"/>
      <c r="I106" s="21" t="n"/>
      <c r="J106" s="12">
        <f>IF($A106="","",IFERROR(VLOOKUP($C106,Parameter!$A$10:$F$109,3,FALSE),""))</f>
        <v/>
      </c>
      <c r="K106" s="12">
        <f>IF($A106="","",IFERROR(VLOOKUP($C106,Parameter!$A$10:$F$109,4,FALSE),""))</f>
        <v/>
      </c>
      <c r="L106" s="12">
        <f>IF(OR($A106="",$F106="",$K106=""),"",IFERROR($F106*$K106/60,""))</f>
        <v/>
      </c>
      <c r="M106" s="12">
        <f>IF($A106="","",IFERROR(VLOOKUP($C106,Parameter!$A$10:$F$109,5,FALSE),""))</f>
        <v/>
      </c>
      <c r="N106" s="12">
        <f>IF($A106="","",IF(COUNT($I106,$J106,$L106,$M106)&lt;4,"",IFERROR(SUM($I106,$J106,$L106,$M106),"")))</f>
        <v/>
      </c>
      <c r="O106" s="12">
        <f>IF($A106="","",IFERROR(VLOOKUP($C106,Parameter!$A$10:$F$109,6,FALSE),""))</f>
        <v/>
      </c>
      <c r="P106" s="15">
        <f>IF(OR($A106="",$N106="",$O106=""),"",IFERROR(MAX(1,ROUNDUP($N106/$O106,0)),""))</f>
        <v/>
      </c>
      <c r="Q106" s="22">
        <f>IF(OR($A106="",$E106="",$P106=""),"",IFERROR(WORKDAY.INTL($E106-1,$P106,1),""))</f>
        <v/>
      </c>
      <c r="R106" s="19" t="n"/>
      <c r="S106" s="15">
        <f>IF(OR($A106="",$Q106="",$R106=""),"",IFERROR($Q106-$R106,""))</f>
        <v/>
      </c>
      <c r="T106" s="9">
        <f>IF($A106="","",IF(OR($B106="",$C106="",$D106="",$E106="",$F106="",$G106="",$H106="",$I106="",$J106="",$K106="",$M106="",$O106=""),"Eingabe unvollständig",IF($H106="Abgeschlossen","Abgeschlossen",IF($R106="","Ohne Bedarfstermin",IF($Q106&gt;$R106,"Terminrisiko",IF(OR($N106&gt;Parameter!$I$10,$F106&gt;Parameter!$I$11,$I106&gt;Parameter!$I$12),"Plausibilität prüfen","Im Plan"))))))</f>
        <v/>
      </c>
    </row>
    <row r="107">
      <c r="A107" s="18" t="n"/>
      <c r="B107" s="18" t="n"/>
      <c r="C107" s="18" t="n"/>
      <c r="D107" s="18" t="n"/>
      <c r="E107" s="19" t="n"/>
      <c r="F107" s="20" t="n"/>
      <c r="G107" s="18" t="n"/>
      <c r="H107" s="18" t="n"/>
      <c r="I107" s="21" t="n"/>
      <c r="J107" s="8">
        <f>IF($A107="","",IFERROR(VLOOKUP($C107,Parameter!$A$10:$F$109,3,FALSE),""))</f>
        <v/>
      </c>
      <c r="K107" s="8">
        <f>IF($A107="","",IFERROR(VLOOKUP($C107,Parameter!$A$10:$F$109,4,FALSE),""))</f>
        <v/>
      </c>
      <c r="L107" s="8">
        <f>IF(OR($A107="",$F107="",$K107=""),"",IFERROR($F107*$K107/60,""))</f>
        <v/>
      </c>
      <c r="M107" s="8">
        <f>IF($A107="","",IFERROR(VLOOKUP($C107,Parameter!$A$10:$F$109,5,FALSE),""))</f>
        <v/>
      </c>
      <c r="N107" s="8">
        <f>IF($A107="","",IF(COUNT($I107,$J107,$L107,$M107)&lt;4,"",IFERROR(SUM($I107,$J107,$L107,$M107),"")))</f>
        <v/>
      </c>
      <c r="O107" s="8">
        <f>IF($A107="","",IFERROR(VLOOKUP($C107,Parameter!$A$10:$F$109,6,FALSE),""))</f>
        <v/>
      </c>
      <c r="P107" s="16">
        <f>IF(OR($A107="",$N107="",$O107=""),"",IFERROR(MAX(1,ROUNDUP($N107/$O107,0)),""))</f>
        <v/>
      </c>
      <c r="Q107" s="23">
        <f>IF(OR($A107="",$E107="",$P107=""),"",IFERROR(WORKDAY.INTL($E107-1,$P107,1),""))</f>
        <v/>
      </c>
      <c r="R107" s="19" t="n"/>
      <c r="S107" s="16">
        <f>IF(OR($A107="",$Q107="",$R107=""),"",IFERROR($Q107-$R107,""))</f>
        <v/>
      </c>
      <c r="T107" s="6">
        <f>IF($A107="","",IF(OR($B107="",$C107="",$D107="",$E107="",$F107="",$G107="",$H107="",$I107="",$J107="",$K107="",$M107="",$O107=""),"Eingabe unvollständig",IF($H107="Abgeschlossen","Abgeschlossen",IF($R107="","Ohne Bedarfstermin",IF($Q107&gt;$R107,"Terminrisiko",IF(OR($N107&gt;Parameter!$I$10,$F107&gt;Parameter!$I$11,$I107&gt;Parameter!$I$12),"Plausibilität prüfen","Im Plan"))))))</f>
        <v/>
      </c>
    </row>
  </sheetData>
  <autoFilter ref="A7:T107"/>
  <mergeCells count="1">
    <mergeCell ref="A1:T1"/>
  </mergeCells>
  <conditionalFormatting sqref="A8:A107">
    <cfRule type="expression" priority="1" dxfId="0">
      <formula>AND($A8&lt;&gt;"",COUNTIF($A$8:$A$107,$A8)&gt;1)</formula>
    </cfRule>
  </conditionalFormatting>
  <conditionalFormatting sqref="T8:T107">
    <cfRule type="expression" priority="2" dxfId="0">
      <formula>OR($T8="Terminrisiko",$T8="Plausibilität prüfen",$T8="Eingabe unvollständig")</formula>
    </cfRule>
    <cfRule type="expression" priority="3" dxfId="1">
      <formula>$T8="Im Plan"</formula>
    </cfRule>
  </conditionalFormatting>
  <conditionalFormatting sqref="S8:S107">
    <cfRule type="expression" priority="4" dxfId="0">
      <formula>AND($S8&lt;&gt;"",$S8&gt;0)</formula>
    </cfRule>
  </conditionalFormatting>
  <dataValidations count="7">
    <dataValidation sqref="C8:C107" showDropDown="0" showInputMessage="1" showErrorMessage="1" allowBlank="0" errorTitle="Anlage nicht verfügbar" error="Bitte eine vorbereitete fiktive Anlagenkennung wählen." promptTitle="Anlage" prompt="Die Parameter werden über die Anlagenkennung gelesen." type="list" errorStyle="stop">
      <formula1>"FIK-M01,FIK-D02,FIK-F03,FIK-P04"</formula1>
    </dataValidation>
    <dataValidation sqref="D8:D107" showDropDown="0" showInputMessage="0" showErrorMessage="1" allowBlank="0" errorTitle="Rolle nicht verfügbar" error="Bitte eine der vorbereiteten betrieblichen Rollen wählen." type="list" errorStyle="stop">
      <formula1>"Produktionsplanung,Arbeitsvorbereitung,Fertigungssteuerung,Schichtkoordination"</formula1>
    </dataValidation>
    <dataValidation sqref="G8:G107" showDropDown="0" showInputMessage="0" showErrorMessage="1" allowBlank="0" errorTitle="Priorität nicht verfügbar" error="Bitte Niedrig, Normal, Hoch oder Eilig wählen." type="list" errorStyle="stop">
      <formula1>"Niedrig,Normal,Hoch,Eilig"</formula1>
    </dataValidation>
    <dataValidation sqref="H8:H107" showDropDown="0" showInputMessage="0" showErrorMessage="1" allowBlank="0" errorTitle="Status nicht verfügbar" error="Bitte einen vorbereiteten Auftragsstatus wählen." type="list" errorStyle="stop">
      <formula1>"Entwurf,Geplant,Freigegeben,In Arbeit,Abgeschlossen,Zurückgestellt"</formula1>
    </dataValidation>
    <dataValidation sqref="E8:E107 R8:R107" showDropDown="0" showInputMessage="0" showErrorMessage="1" allowBlank="0" errorTitle="Datum prüfen" error="Das Datum liegt außerhalb des vorbereiteten Planungshorizonts." type="date" errorStyle="warning" operator="between">
      <formula1>DATE(2025,1,1)</formula1>
      <formula2>DATE(2029,12,31)</formula2>
    </dataValidation>
    <dataValidation sqref="F8:F107" showDropDown="0" showInputMessage="0" showErrorMessage="1" allowBlank="0" errorTitle="Menge prüfen" error="Mengen außerhalb von 1 bis 100.000 Stück bitte manuell plausibilisieren." type="whole" errorStyle="warning" operator="between">
      <formula1>1</formula1>
      <formula2>100000</formula2>
    </dataValidation>
    <dataValidation sqref="I8:I107" showDropDown="0" showInputMessage="0" showErrorMessage="1" allowBlank="0" errorTitle="Warteschlange prüfen" error="Negative Werte sind nicht vorgesehen; sehr hohe Werte bitte manuell prüfen." type="decimal" errorStyle="warning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9"/>
  <sheetViews>
    <sheetView showGridLines="0" tabSelected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16" customWidth="1" min="3" max="3"/>
    <col width="22" customWidth="1" min="4" max="4"/>
    <col width="17" customWidth="1" min="5" max="5"/>
    <col width="20" customWidth="1" min="6" max="6"/>
    <col width="3" customWidth="1" min="7" max="7"/>
    <col width="31" customWidth="1" min="8" max="8"/>
    <col width="17" customWidth="1" min="9" max="9"/>
    <col width="14" customWidth="1" min="10" max="10"/>
  </cols>
  <sheetData>
    <row r="1" ht="28" customHeight="1">
      <c r="A1" s="1" t="inlineStr">
        <is>
          <t>Parameter – Anlagen und Planungsannahmen</t>
        </is>
      </c>
    </row>
    <row r="2"/>
    <row r="3" ht="31" customHeight="1">
      <c r="A3" s="2" t="inlineStr">
        <is>
          <t>Zweck</t>
        </is>
      </c>
      <c r="B3" s="3" t="inlineStr">
        <is>
          <t>Veränderbare Zeit- und Kapazitätsannahmen für die Berechnung bereitstellen.</t>
        </is>
      </c>
      <c r="C3" s="4" t="n"/>
      <c r="D3" s="4" t="n"/>
      <c r="E3" s="4" t="n"/>
      <c r="F3" s="4" t="n"/>
      <c r="G3" s="4" t="n"/>
      <c r="H3" s="4" t="n"/>
      <c r="I3" s="4" t="n"/>
      <c r="J3" s="4" t="n"/>
    </row>
    <row r="4" ht="31" customHeight="1">
      <c r="A4" s="2" t="inlineStr">
        <is>
          <t>Datenquelle</t>
        </is>
      </c>
      <c r="B4" s="3" t="inlineStr">
        <is>
          <t>Manuell abgestimmte betriebliche Planungswerte eines eindeutig fiktiven Betriebs.</t>
        </is>
      </c>
      <c r="C4" s="4" t="n"/>
      <c r="D4" s="4" t="n"/>
      <c r="E4" s="4" t="n"/>
      <c r="F4" s="4" t="n"/>
      <c r="G4" s="4" t="n"/>
      <c r="H4" s="4" t="n"/>
      <c r="I4" s="4" t="n"/>
      <c r="J4" s="4" t="n"/>
    </row>
    <row r="5" ht="31" customHeight="1">
      <c r="A5" s="2" t="inlineStr">
        <is>
          <t>Sichtbares Ergebnis</t>
        </is>
      </c>
      <c r="B5" s="3" t="inlineStr">
        <is>
          <t>Nachvollziehbare Lookup-Werte für Rüsten, Zyklus, Transport und Tageskapazität.</t>
        </is>
      </c>
      <c r="C5" s="4" t="n"/>
      <c r="D5" s="4" t="n"/>
      <c r="E5" s="4" t="n"/>
      <c r="F5" s="4" t="n"/>
      <c r="G5" s="4" t="n"/>
      <c r="H5" s="4" t="n"/>
      <c r="I5" s="4" t="n"/>
      <c r="J5" s="4" t="n"/>
    </row>
    <row r="6"/>
    <row r="7">
      <c r="A7" s="2" t="inlineStr">
        <is>
          <t>Hinweis</t>
        </is>
      </c>
      <c r="B7" s="17" t="inlineStr">
        <is>
          <t>Alle gelben Werte sind Annahmen, keine Normen oder garantierten Leistungswerte.</t>
        </is>
      </c>
      <c r="C7" s="17" t="n"/>
      <c r="D7" s="17" t="n"/>
      <c r="E7" s="17" t="n"/>
      <c r="F7" s="17" t="n"/>
      <c r="G7" s="17" t="n"/>
      <c r="H7" s="17" t="n"/>
      <c r="I7" s="17" t="n"/>
      <c r="J7" s="17" t="n"/>
    </row>
    <row r="8"/>
    <row r="9">
      <c r="A9" s="5" t="inlineStr">
        <is>
          <t>Anlagenkennung</t>
        </is>
      </c>
      <c r="B9" s="5" t="inlineStr">
        <is>
          <t>Anlagenart</t>
        </is>
      </c>
      <c r="C9" s="5" t="inlineStr">
        <is>
          <t>Rüstzeit [h]</t>
        </is>
      </c>
      <c r="D9" s="5" t="inlineStr">
        <is>
          <t>Zykluszeit [min/Stk]</t>
        </is>
      </c>
      <c r="E9" s="5" t="inlineStr">
        <is>
          <t>Transport [h]</t>
        </is>
      </c>
      <c r="F9" s="5" t="inlineStr">
        <is>
          <t>Kapazität [h/Tag]</t>
        </is>
      </c>
      <c r="H9" s="5" t="inlineStr">
        <is>
          <t>Prüfparameter</t>
        </is>
      </c>
      <c r="I9" s="5" t="inlineStr">
        <is>
          <t>Wert</t>
        </is>
      </c>
      <c r="J9" s="5" t="inlineStr">
        <is>
          <t>Einheit</t>
        </is>
      </c>
    </row>
    <row r="10">
      <c r="A10" s="18" t="inlineStr">
        <is>
          <t>FIK-M01</t>
        </is>
      </c>
      <c r="B10" s="18" t="inlineStr">
        <is>
          <t>Montagestation</t>
        </is>
      </c>
      <c r="C10" s="21" t="n">
        <v>1.5</v>
      </c>
      <c r="D10" s="21" t="n">
        <v>4.8</v>
      </c>
      <c r="E10" s="21" t="n">
        <v>0.75</v>
      </c>
      <c r="F10" s="21" t="n">
        <v>8</v>
      </c>
      <c r="H10" s="9" t="inlineStr">
        <is>
          <t>Warnschwelle Durchlaufzeit</t>
        </is>
      </c>
      <c r="I10" s="21" t="n">
        <v>40</v>
      </c>
      <c r="J10" s="9" t="inlineStr">
        <is>
          <t>h</t>
        </is>
      </c>
    </row>
    <row r="11">
      <c r="A11" s="18" t="inlineStr">
        <is>
          <t>FIK-D02</t>
        </is>
      </c>
      <c r="B11" s="18" t="inlineStr">
        <is>
          <t>Drehzentrum</t>
        </is>
      </c>
      <c r="C11" s="21" t="n">
        <v>2</v>
      </c>
      <c r="D11" s="21" t="n">
        <v>2.5</v>
      </c>
      <c r="E11" s="21" t="n">
        <v>0.5</v>
      </c>
      <c r="F11" s="21" t="n">
        <v>16</v>
      </c>
      <c r="H11" s="6" t="inlineStr">
        <is>
          <t>Warnschwelle Menge</t>
        </is>
      </c>
      <c r="I11" s="20" t="n">
        <v>10000</v>
      </c>
      <c r="J11" s="6" t="inlineStr">
        <is>
          <t>Stk</t>
        </is>
      </c>
    </row>
    <row r="12">
      <c r="A12" s="18" t="inlineStr">
        <is>
          <t>FIK-F03</t>
        </is>
      </c>
      <c r="B12" s="18" t="inlineStr">
        <is>
          <t>Fräszelle</t>
        </is>
      </c>
      <c r="C12" s="21" t="n">
        <v>2.5</v>
      </c>
      <c r="D12" s="21" t="n">
        <v>5.2</v>
      </c>
      <c r="E12" s="21" t="n">
        <v>1</v>
      </c>
      <c r="F12" s="21" t="n">
        <v>16</v>
      </c>
      <c r="H12" s="9" t="inlineStr">
        <is>
          <t>Warnschwelle Warteschlange</t>
        </is>
      </c>
      <c r="I12" s="21" t="n">
        <v>80</v>
      </c>
      <c r="J12" s="9" t="inlineStr">
        <is>
          <t>h</t>
        </is>
      </c>
    </row>
    <row r="13">
      <c r="A13" s="18" t="inlineStr">
        <is>
          <t>FIK-P04</t>
        </is>
      </c>
      <c r="B13" s="18" t="inlineStr">
        <is>
          <t>Prüfplatz</t>
        </is>
      </c>
      <c r="C13" s="21" t="n">
        <v>0.75</v>
      </c>
      <c r="D13" s="21" t="n">
        <v>3</v>
      </c>
      <c r="E13" s="21" t="n">
        <v>0.5</v>
      </c>
      <c r="F13" s="21" t="n">
        <v>8</v>
      </c>
      <c r="H13" s="6" t="inlineStr">
        <is>
          <t>Bewertungsstichtag</t>
        </is>
      </c>
      <c r="I13" s="19" t="n">
        <v>46273</v>
      </c>
      <c r="J13" s="6" t="inlineStr">
        <is>
          <t>Datum</t>
        </is>
      </c>
    </row>
    <row r="14">
      <c r="A14" s="18" t="n"/>
      <c r="B14" s="18" t="n"/>
      <c r="C14" s="21" t="n"/>
      <c r="D14" s="21" t="n"/>
      <c r="E14" s="21" t="n"/>
      <c r="F14" s="21" t="n"/>
    </row>
    <row r="15">
      <c r="A15" s="18" t="n"/>
      <c r="B15" s="18" t="n"/>
      <c r="C15" s="21" t="n"/>
      <c r="D15" s="21" t="n"/>
      <c r="E15" s="21" t="n"/>
      <c r="F15" s="21" t="n"/>
    </row>
    <row r="16">
      <c r="A16" s="18" t="n"/>
      <c r="B16" s="18" t="n"/>
      <c r="C16" s="21" t="n"/>
      <c r="D16" s="21" t="n"/>
      <c r="E16" s="21" t="n"/>
      <c r="F16" s="21" t="n"/>
    </row>
    <row r="17">
      <c r="A17" s="18" t="n"/>
      <c r="B17" s="18" t="n"/>
      <c r="C17" s="21" t="n"/>
      <c r="D17" s="21" t="n"/>
      <c r="E17" s="21" t="n"/>
      <c r="F17" s="21" t="n"/>
    </row>
    <row r="18">
      <c r="A18" s="18" t="n"/>
      <c r="B18" s="18" t="n"/>
      <c r="C18" s="21" t="n"/>
      <c r="D18" s="21" t="n"/>
      <c r="E18" s="21" t="n"/>
      <c r="F18" s="21" t="n"/>
    </row>
    <row r="19">
      <c r="A19" s="18" t="n"/>
      <c r="B19" s="18" t="n"/>
      <c r="C19" s="21" t="n"/>
      <c r="D19" s="21" t="n"/>
      <c r="E19" s="21" t="n"/>
      <c r="F19" s="21" t="n"/>
    </row>
    <row r="20">
      <c r="A20" s="18" t="n"/>
      <c r="B20" s="18" t="n"/>
      <c r="C20" s="21" t="n"/>
      <c r="D20" s="21" t="n"/>
      <c r="E20" s="21" t="n"/>
      <c r="F20" s="21" t="n"/>
    </row>
    <row r="21">
      <c r="A21" s="18" t="n"/>
      <c r="B21" s="18" t="n"/>
      <c r="C21" s="21" t="n"/>
      <c r="D21" s="21" t="n"/>
      <c r="E21" s="21" t="n"/>
      <c r="F21" s="21" t="n"/>
    </row>
    <row r="22">
      <c r="A22" s="18" t="n"/>
      <c r="B22" s="18" t="n"/>
      <c r="C22" s="21" t="n"/>
      <c r="D22" s="21" t="n"/>
      <c r="E22" s="21" t="n"/>
      <c r="F22" s="21" t="n"/>
    </row>
    <row r="23">
      <c r="A23" s="18" t="n"/>
      <c r="B23" s="18" t="n"/>
      <c r="C23" s="21" t="n"/>
      <c r="D23" s="21" t="n"/>
      <c r="E23" s="21" t="n"/>
      <c r="F23" s="21" t="n"/>
    </row>
    <row r="24">
      <c r="A24" s="18" t="n"/>
      <c r="B24" s="18" t="n"/>
      <c r="C24" s="21" t="n"/>
      <c r="D24" s="21" t="n"/>
      <c r="E24" s="21" t="n"/>
      <c r="F24" s="21" t="n"/>
    </row>
    <row r="25">
      <c r="A25" s="18" t="n"/>
      <c r="B25" s="18" t="n"/>
      <c r="C25" s="21" t="n"/>
      <c r="D25" s="21" t="n"/>
      <c r="E25" s="21" t="n"/>
      <c r="F25" s="21" t="n"/>
    </row>
    <row r="26">
      <c r="A26" s="18" t="n"/>
      <c r="B26" s="18" t="n"/>
      <c r="C26" s="21" t="n"/>
      <c r="D26" s="21" t="n"/>
      <c r="E26" s="21" t="n"/>
      <c r="F26" s="21" t="n"/>
    </row>
    <row r="27">
      <c r="A27" s="18" t="n"/>
      <c r="B27" s="18" t="n"/>
      <c r="C27" s="21" t="n"/>
      <c r="D27" s="21" t="n"/>
      <c r="E27" s="21" t="n"/>
      <c r="F27" s="21" t="n"/>
    </row>
    <row r="28">
      <c r="A28" s="18" t="n"/>
      <c r="B28" s="18" t="n"/>
      <c r="C28" s="21" t="n"/>
      <c r="D28" s="21" t="n"/>
      <c r="E28" s="21" t="n"/>
      <c r="F28" s="21" t="n"/>
    </row>
    <row r="29">
      <c r="A29" s="18" t="n"/>
      <c r="B29" s="18" t="n"/>
      <c r="C29" s="21" t="n"/>
      <c r="D29" s="21" t="n"/>
      <c r="E29" s="21" t="n"/>
      <c r="F29" s="21" t="n"/>
    </row>
    <row r="30">
      <c r="A30" s="18" t="n"/>
      <c r="B30" s="18" t="n"/>
      <c r="C30" s="21" t="n"/>
      <c r="D30" s="21" t="n"/>
      <c r="E30" s="21" t="n"/>
      <c r="F30" s="21" t="n"/>
    </row>
    <row r="31">
      <c r="A31" s="18" t="n"/>
      <c r="B31" s="18" t="n"/>
      <c r="C31" s="21" t="n"/>
      <c r="D31" s="21" t="n"/>
      <c r="E31" s="21" t="n"/>
      <c r="F31" s="21" t="n"/>
    </row>
    <row r="32">
      <c r="A32" s="18" t="n"/>
      <c r="B32" s="18" t="n"/>
      <c r="C32" s="21" t="n"/>
      <c r="D32" s="21" t="n"/>
      <c r="E32" s="21" t="n"/>
      <c r="F32" s="21" t="n"/>
    </row>
    <row r="33">
      <c r="A33" s="18" t="n"/>
      <c r="B33" s="18" t="n"/>
      <c r="C33" s="21" t="n"/>
      <c r="D33" s="21" t="n"/>
      <c r="E33" s="21" t="n"/>
      <c r="F33" s="21" t="n"/>
    </row>
    <row r="34">
      <c r="A34" s="18" t="n"/>
      <c r="B34" s="18" t="n"/>
      <c r="C34" s="21" t="n"/>
      <c r="D34" s="21" t="n"/>
      <c r="E34" s="21" t="n"/>
      <c r="F34" s="21" t="n"/>
    </row>
    <row r="35">
      <c r="A35" s="18" t="n"/>
      <c r="B35" s="18" t="n"/>
      <c r="C35" s="21" t="n"/>
      <c r="D35" s="21" t="n"/>
      <c r="E35" s="21" t="n"/>
      <c r="F35" s="21" t="n"/>
    </row>
    <row r="36">
      <c r="A36" s="18" t="n"/>
      <c r="B36" s="18" t="n"/>
      <c r="C36" s="21" t="n"/>
      <c r="D36" s="21" t="n"/>
      <c r="E36" s="21" t="n"/>
      <c r="F36" s="21" t="n"/>
    </row>
    <row r="37">
      <c r="A37" s="18" t="n"/>
      <c r="B37" s="18" t="n"/>
      <c r="C37" s="21" t="n"/>
      <c r="D37" s="21" t="n"/>
      <c r="E37" s="21" t="n"/>
      <c r="F37" s="21" t="n"/>
    </row>
    <row r="38">
      <c r="A38" s="18" t="n"/>
      <c r="B38" s="18" t="n"/>
      <c r="C38" s="21" t="n"/>
      <c r="D38" s="21" t="n"/>
      <c r="E38" s="21" t="n"/>
      <c r="F38" s="21" t="n"/>
    </row>
    <row r="39">
      <c r="A39" s="18" t="n"/>
      <c r="B39" s="18" t="n"/>
      <c r="C39" s="21" t="n"/>
      <c r="D39" s="21" t="n"/>
      <c r="E39" s="21" t="n"/>
      <c r="F39" s="21" t="n"/>
    </row>
    <row r="40">
      <c r="A40" s="18" t="n"/>
      <c r="B40" s="18" t="n"/>
      <c r="C40" s="21" t="n"/>
      <c r="D40" s="21" t="n"/>
      <c r="E40" s="21" t="n"/>
      <c r="F40" s="21" t="n"/>
    </row>
    <row r="41">
      <c r="A41" s="18" t="n"/>
      <c r="B41" s="18" t="n"/>
      <c r="C41" s="21" t="n"/>
      <c r="D41" s="21" t="n"/>
      <c r="E41" s="21" t="n"/>
      <c r="F41" s="21" t="n"/>
    </row>
    <row r="42">
      <c r="A42" s="18" t="n"/>
      <c r="B42" s="18" t="n"/>
      <c r="C42" s="21" t="n"/>
      <c r="D42" s="21" t="n"/>
      <c r="E42" s="21" t="n"/>
      <c r="F42" s="21" t="n"/>
    </row>
    <row r="43">
      <c r="A43" s="18" t="n"/>
      <c r="B43" s="18" t="n"/>
      <c r="C43" s="21" t="n"/>
      <c r="D43" s="21" t="n"/>
      <c r="E43" s="21" t="n"/>
      <c r="F43" s="21" t="n"/>
    </row>
    <row r="44">
      <c r="A44" s="18" t="n"/>
      <c r="B44" s="18" t="n"/>
      <c r="C44" s="21" t="n"/>
      <c r="D44" s="21" t="n"/>
      <c r="E44" s="21" t="n"/>
      <c r="F44" s="21" t="n"/>
    </row>
    <row r="45">
      <c r="A45" s="18" t="n"/>
      <c r="B45" s="18" t="n"/>
      <c r="C45" s="21" t="n"/>
      <c r="D45" s="21" t="n"/>
      <c r="E45" s="21" t="n"/>
      <c r="F45" s="21" t="n"/>
    </row>
    <row r="46">
      <c r="A46" s="18" t="n"/>
      <c r="B46" s="18" t="n"/>
      <c r="C46" s="21" t="n"/>
      <c r="D46" s="21" t="n"/>
      <c r="E46" s="21" t="n"/>
      <c r="F46" s="21" t="n"/>
    </row>
    <row r="47">
      <c r="A47" s="18" t="n"/>
      <c r="B47" s="18" t="n"/>
      <c r="C47" s="21" t="n"/>
      <c r="D47" s="21" t="n"/>
      <c r="E47" s="21" t="n"/>
      <c r="F47" s="21" t="n"/>
    </row>
    <row r="48">
      <c r="A48" s="18" t="n"/>
      <c r="B48" s="18" t="n"/>
      <c r="C48" s="21" t="n"/>
      <c r="D48" s="21" t="n"/>
      <c r="E48" s="21" t="n"/>
      <c r="F48" s="21" t="n"/>
    </row>
    <row r="49">
      <c r="A49" s="18" t="n"/>
      <c r="B49" s="18" t="n"/>
      <c r="C49" s="21" t="n"/>
      <c r="D49" s="21" t="n"/>
      <c r="E49" s="21" t="n"/>
      <c r="F49" s="21" t="n"/>
    </row>
    <row r="50">
      <c r="A50" s="18" t="n"/>
      <c r="B50" s="18" t="n"/>
      <c r="C50" s="21" t="n"/>
      <c r="D50" s="21" t="n"/>
      <c r="E50" s="21" t="n"/>
      <c r="F50" s="21" t="n"/>
    </row>
    <row r="51">
      <c r="A51" s="18" t="n"/>
      <c r="B51" s="18" t="n"/>
      <c r="C51" s="21" t="n"/>
      <c r="D51" s="21" t="n"/>
      <c r="E51" s="21" t="n"/>
      <c r="F51" s="21" t="n"/>
    </row>
    <row r="52">
      <c r="A52" s="18" t="n"/>
      <c r="B52" s="18" t="n"/>
      <c r="C52" s="21" t="n"/>
      <c r="D52" s="21" t="n"/>
      <c r="E52" s="21" t="n"/>
      <c r="F52" s="21" t="n"/>
    </row>
    <row r="53">
      <c r="A53" s="18" t="n"/>
      <c r="B53" s="18" t="n"/>
      <c r="C53" s="21" t="n"/>
      <c r="D53" s="21" t="n"/>
      <c r="E53" s="21" t="n"/>
      <c r="F53" s="21" t="n"/>
    </row>
    <row r="54">
      <c r="A54" s="18" t="n"/>
      <c r="B54" s="18" t="n"/>
      <c r="C54" s="21" t="n"/>
      <c r="D54" s="21" t="n"/>
      <c r="E54" s="21" t="n"/>
      <c r="F54" s="21" t="n"/>
    </row>
    <row r="55">
      <c r="A55" s="18" t="n"/>
      <c r="B55" s="18" t="n"/>
      <c r="C55" s="21" t="n"/>
      <c r="D55" s="21" t="n"/>
      <c r="E55" s="21" t="n"/>
      <c r="F55" s="21" t="n"/>
    </row>
    <row r="56">
      <c r="A56" s="18" t="n"/>
      <c r="B56" s="18" t="n"/>
      <c r="C56" s="21" t="n"/>
      <c r="D56" s="21" t="n"/>
      <c r="E56" s="21" t="n"/>
      <c r="F56" s="21" t="n"/>
    </row>
    <row r="57">
      <c r="A57" s="18" t="n"/>
      <c r="B57" s="18" t="n"/>
      <c r="C57" s="21" t="n"/>
      <c r="D57" s="21" t="n"/>
      <c r="E57" s="21" t="n"/>
      <c r="F57" s="21" t="n"/>
    </row>
    <row r="58">
      <c r="A58" s="18" t="n"/>
      <c r="B58" s="18" t="n"/>
      <c r="C58" s="21" t="n"/>
      <c r="D58" s="21" t="n"/>
      <c r="E58" s="21" t="n"/>
      <c r="F58" s="21" t="n"/>
    </row>
    <row r="59">
      <c r="A59" s="18" t="n"/>
      <c r="B59" s="18" t="n"/>
      <c r="C59" s="21" t="n"/>
      <c r="D59" s="21" t="n"/>
      <c r="E59" s="21" t="n"/>
      <c r="F59" s="21" t="n"/>
    </row>
    <row r="60">
      <c r="A60" s="18" t="n"/>
      <c r="B60" s="18" t="n"/>
      <c r="C60" s="21" t="n"/>
      <c r="D60" s="21" t="n"/>
      <c r="E60" s="21" t="n"/>
      <c r="F60" s="21" t="n"/>
    </row>
    <row r="61">
      <c r="A61" s="18" t="n"/>
      <c r="B61" s="18" t="n"/>
      <c r="C61" s="21" t="n"/>
      <c r="D61" s="21" t="n"/>
      <c r="E61" s="21" t="n"/>
      <c r="F61" s="21" t="n"/>
    </row>
    <row r="62">
      <c r="A62" s="18" t="n"/>
      <c r="B62" s="18" t="n"/>
      <c r="C62" s="21" t="n"/>
      <c r="D62" s="21" t="n"/>
      <c r="E62" s="21" t="n"/>
      <c r="F62" s="21" t="n"/>
    </row>
    <row r="63">
      <c r="A63" s="18" t="n"/>
      <c r="B63" s="18" t="n"/>
      <c r="C63" s="21" t="n"/>
      <c r="D63" s="21" t="n"/>
      <c r="E63" s="21" t="n"/>
      <c r="F63" s="21" t="n"/>
    </row>
    <row r="64">
      <c r="A64" s="18" t="n"/>
      <c r="B64" s="18" t="n"/>
      <c r="C64" s="21" t="n"/>
      <c r="D64" s="21" t="n"/>
      <c r="E64" s="21" t="n"/>
      <c r="F64" s="21" t="n"/>
    </row>
    <row r="65">
      <c r="A65" s="18" t="n"/>
      <c r="B65" s="18" t="n"/>
      <c r="C65" s="21" t="n"/>
      <c r="D65" s="21" t="n"/>
      <c r="E65" s="21" t="n"/>
      <c r="F65" s="21" t="n"/>
    </row>
    <row r="66">
      <c r="A66" s="18" t="n"/>
      <c r="B66" s="18" t="n"/>
      <c r="C66" s="21" t="n"/>
      <c r="D66" s="21" t="n"/>
      <c r="E66" s="21" t="n"/>
      <c r="F66" s="21" t="n"/>
    </row>
    <row r="67">
      <c r="A67" s="18" t="n"/>
      <c r="B67" s="18" t="n"/>
      <c r="C67" s="21" t="n"/>
      <c r="D67" s="21" t="n"/>
      <c r="E67" s="21" t="n"/>
      <c r="F67" s="21" t="n"/>
    </row>
    <row r="68">
      <c r="A68" s="18" t="n"/>
      <c r="B68" s="18" t="n"/>
      <c r="C68" s="21" t="n"/>
      <c r="D68" s="21" t="n"/>
      <c r="E68" s="21" t="n"/>
      <c r="F68" s="21" t="n"/>
    </row>
    <row r="69">
      <c r="A69" s="18" t="n"/>
      <c r="B69" s="18" t="n"/>
      <c r="C69" s="21" t="n"/>
      <c r="D69" s="21" t="n"/>
      <c r="E69" s="21" t="n"/>
      <c r="F69" s="21" t="n"/>
    </row>
    <row r="70">
      <c r="A70" s="18" t="n"/>
      <c r="B70" s="18" t="n"/>
      <c r="C70" s="21" t="n"/>
      <c r="D70" s="21" t="n"/>
      <c r="E70" s="21" t="n"/>
      <c r="F70" s="21" t="n"/>
    </row>
    <row r="71">
      <c r="A71" s="18" t="n"/>
      <c r="B71" s="18" t="n"/>
      <c r="C71" s="21" t="n"/>
      <c r="D71" s="21" t="n"/>
      <c r="E71" s="21" t="n"/>
      <c r="F71" s="21" t="n"/>
    </row>
    <row r="72">
      <c r="A72" s="18" t="n"/>
      <c r="B72" s="18" t="n"/>
      <c r="C72" s="21" t="n"/>
      <c r="D72" s="21" t="n"/>
      <c r="E72" s="21" t="n"/>
      <c r="F72" s="21" t="n"/>
    </row>
    <row r="73">
      <c r="A73" s="18" t="n"/>
      <c r="B73" s="18" t="n"/>
      <c r="C73" s="21" t="n"/>
      <c r="D73" s="21" t="n"/>
      <c r="E73" s="21" t="n"/>
      <c r="F73" s="21" t="n"/>
    </row>
    <row r="74">
      <c r="A74" s="18" t="n"/>
      <c r="B74" s="18" t="n"/>
      <c r="C74" s="21" t="n"/>
      <c r="D74" s="21" t="n"/>
      <c r="E74" s="21" t="n"/>
      <c r="F74" s="21" t="n"/>
    </row>
    <row r="75">
      <c r="A75" s="18" t="n"/>
      <c r="B75" s="18" t="n"/>
      <c r="C75" s="21" t="n"/>
      <c r="D75" s="21" t="n"/>
      <c r="E75" s="21" t="n"/>
      <c r="F75" s="21" t="n"/>
    </row>
    <row r="76">
      <c r="A76" s="18" t="n"/>
      <c r="B76" s="18" t="n"/>
      <c r="C76" s="21" t="n"/>
      <c r="D76" s="21" t="n"/>
      <c r="E76" s="21" t="n"/>
      <c r="F76" s="21" t="n"/>
    </row>
    <row r="77">
      <c r="A77" s="18" t="n"/>
      <c r="B77" s="18" t="n"/>
      <c r="C77" s="21" t="n"/>
      <c r="D77" s="21" t="n"/>
      <c r="E77" s="21" t="n"/>
      <c r="F77" s="21" t="n"/>
    </row>
    <row r="78">
      <c r="A78" s="18" t="n"/>
      <c r="B78" s="18" t="n"/>
      <c r="C78" s="21" t="n"/>
      <c r="D78" s="21" t="n"/>
      <c r="E78" s="21" t="n"/>
      <c r="F78" s="21" t="n"/>
    </row>
    <row r="79">
      <c r="A79" s="18" t="n"/>
      <c r="B79" s="18" t="n"/>
      <c r="C79" s="21" t="n"/>
      <c r="D79" s="21" t="n"/>
      <c r="E79" s="21" t="n"/>
      <c r="F79" s="21" t="n"/>
    </row>
    <row r="80">
      <c r="A80" s="18" t="n"/>
      <c r="B80" s="18" t="n"/>
      <c r="C80" s="21" t="n"/>
      <c r="D80" s="21" t="n"/>
      <c r="E80" s="21" t="n"/>
      <c r="F80" s="21" t="n"/>
    </row>
    <row r="81">
      <c r="A81" s="18" t="n"/>
      <c r="B81" s="18" t="n"/>
      <c r="C81" s="21" t="n"/>
      <c r="D81" s="21" t="n"/>
      <c r="E81" s="21" t="n"/>
      <c r="F81" s="21" t="n"/>
    </row>
    <row r="82">
      <c r="A82" s="18" t="n"/>
      <c r="B82" s="18" t="n"/>
      <c r="C82" s="21" t="n"/>
      <c r="D82" s="21" t="n"/>
      <c r="E82" s="21" t="n"/>
      <c r="F82" s="21" t="n"/>
    </row>
    <row r="83">
      <c r="A83" s="18" t="n"/>
      <c r="B83" s="18" t="n"/>
      <c r="C83" s="21" t="n"/>
      <c r="D83" s="21" t="n"/>
      <c r="E83" s="21" t="n"/>
      <c r="F83" s="21" t="n"/>
    </row>
    <row r="84">
      <c r="A84" s="18" t="n"/>
      <c r="B84" s="18" t="n"/>
      <c r="C84" s="21" t="n"/>
      <c r="D84" s="21" t="n"/>
      <c r="E84" s="21" t="n"/>
      <c r="F84" s="21" t="n"/>
    </row>
    <row r="85">
      <c r="A85" s="18" t="n"/>
      <c r="B85" s="18" t="n"/>
      <c r="C85" s="21" t="n"/>
      <c r="D85" s="21" t="n"/>
      <c r="E85" s="21" t="n"/>
      <c r="F85" s="21" t="n"/>
    </row>
    <row r="86">
      <c r="A86" s="18" t="n"/>
      <c r="B86" s="18" t="n"/>
      <c r="C86" s="21" t="n"/>
      <c r="D86" s="21" t="n"/>
      <c r="E86" s="21" t="n"/>
      <c r="F86" s="21" t="n"/>
    </row>
    <row r="87">
      <c r="A87" s="18" t="n"/>
      <c r="B87" s="18" t="n"/>
      <c r="C87" s="21" t="n"/>
      <c r="D87" s="21" t="n"/>
      <c r="E87" s="21" t="n"/>
      <c r="F87" s="21" t="n"/>
    </row>
    <row r="88">
      <c r="A88" s="18" t="n"/>
      <c r="B88" s="18" t="n"/>
      <c r="C88" s="21" t="n"/>
      <c r="D88" s="21" t="n"/>
      <c r="E88" s="21" t="n"/>
      <c r="F88" s="21" t="n"/>
    </row>
    <row r="89">
      <c r="A89" s="18" t="n"/>
      <c r="B89" s="18" t="n"/>
      <c r="C89" s="21" t="n"/>
      <c r="D89" s="21" t="n"/>
      <c r="E89" s="21" t="n"/>
      <c r="F89" s="21" t="n"/>
    </row>
    <row r="90">
      <c r="A90" s="18" t="n"/>
      <c r="B90" s="18" t="n"/>
      <c r="C90" s="21" t="n"/>
      <c r="D90" s="21" t="n"/>
      <c r="E90" s="21" t="n"/>
      <c r="F90" s="21" t="n"/>
    </row>
    <row r="91">
      <c r="A91" s="18" t="n"/>
      <c r="B91" s="18" t="n"/>
      <c r="C91" s="21" t="n"/>
      <c r="D91" s="21" t="n"/>
      <c r="E91" s="21" t="n"/>
      <c r="F91" s="21" t="n"/>
    </row>
    <row r="92">
      <c r="A92" s="18" t="n"/>
      <c r="B92" s="18" t="n"/>
      <c r="C92" s="21" t="n"/>
      <c r="D92" s="21" t="n"/>
      <c r="E92" s="21" t="n"/>
      <c r="F92" s="21" t="n"/>
    </row>
    <row r="93">
      <c r="A93" s="18" t="n"/>
      <c r="B93" s="18" t="n"/>
      <c r="C93" s="21" t="n"/>
      <c r="D93" s="21" t="n"/>
      <c r="E93" s="21" t="n"/>
      <c r="F93" s="21" t="n"/>
    </row>
    <row r="94">
      <c r="A94" s="18" t="n"/>
      <c r="B94" s="18" t="n"/>
      <c r="C94" s="21" t="n"/>
      <c r="D94" s="21" t="n"/>
      <c r="E94" s="21" t="n"/>
      <c r="F94" s="21" t="n"/>
    </row>
    <row r="95">
      <c r="A95" s="18" t="n"/>
      <c r="B95" s="18" t="n"/>
      <c r="C95" s="21" t="n"/>
      <c r="D95" s="21" t="n"/>
      <c r="E95" s="21" t="n"/>
      <c r="F95" s="21" t="n"/>
    </row>
    <row r="96">
      <c r="A96" s="18" t="n"/>
      <c r="B96" s="18" t="n"/>
      <c r="C96" s="21" t="n"/>
      <c r="D96" s="21" t="n"/>
      <c r="E96" s="21" t="n"/>
      <c r="F96" s="21" t="n"/>
    </row>
    <row r="97">
      <c r="A97" s="18" t="n"/>
      <c r="B97" s="18" t="n"/>
      <c r="C97" s="21" t="n"/>
      <c r="D97" s="21" t="n"/>
      <c r="E97" s="21" t="n"/>
      <c r="F97" s="21" t="n"/>
    </row>
    <row r="98">
      <c r="A98" s="18" t="n"/>
      <c r="B98" s="18" t="n"/>
      <c r="C98" s="21" t="n"/>
      <c r="D98" s="21" t="n"/>
      <c r="E98" s="21" t="n"/>
      <c r="F98" s="21" t="n"/>
    </row>
    <row r="99">
      <c r="A99" s="18" t="n"/>
      <c r="B99" s="18" t="n"/>
      <c r="C99" s="21" t="n"/>
      <c r="D99" s="21" t="n"/>
      <c r="E99" s="21" t="n"/>
      <c r="F99" s="21" t="n"/>
    </row>
    <row r="100">
      <c r="A100" s="18" t="n"/>
      <c r="B100" s="18" t="n"/>
      <c r="C100" s="21" t="n"/>
      <c r="D100" s="21" t="n"/>
      <c r="E100" s="21" t="n"/>
      <c r="F100" s="21" t="n"/>
    </row>
    <row r="101">
      <c r="A101" s="18" t="n"/>
      <c r="B101" s="18" t="n"/>
      <c r="C101" s="21" t="n"/>
      <c r="D101" s="21" t="n"/>
      <c r="E101" s="21" t="n"/>
      <c r="F101" s="21" t="n"/>
    </row>
    <row r="102">
      <c r="A102" s="18" t="n"/>
      <c r="B102" s="18" t="n"/>
      <c r="C102" s="21" t="n"/>
      <c r="D102" s="21" t="n"/>
      <c r="E102" s="21" t="n"/>
      <c r="F102" s="21" t="n"/>
    </row>
    <row r="103">
      <c r="A103" s="18" t="n"/>
      <c r="B103" s="18" t="n"/>
      <c r="C103" s="21" t="n"/>
      <c r="D103" s="21" t="n"/>
      <c r="E103" s="21" t="n"/>
      <c r="F103" s="21" t="n"/>
    </row>
    <row r="104">
      <c r="A104" s="18" t="n"/>
      <c r="B104" s="18" t="n"/>
      <c r="C104" s="21" t="n"/>
      <c r="D104" s="21" t="n"/>
      <c r="E104" s="21" t="n"/>
      <c r="F104" s="21" t="n"/>
    </row>
    <row r="105">
      <c r="A105" s="18" t="n"/>
      <c r="B105" s="18" t="n"/>
      <c r="C105" s="21" t="n"/>
      <c r="D105" s="21" t="n"/>
      <c r="E105" s="21" t="n"/>
      <c r="F105" s="21" t="n"/>
    </row>
    <row r="106">
      <c r="A106" s="18" t="n"/>
      <c r="B106" s="18" t="n"/>
      <c r="C106" s="21" t="n"/>
      <c r="D106" s="21" t="n"/>
      <c r="E106" s="21" t="n"/>
      <c r="F106" s="21" t="n"/>
    </row>
    <row r="107">
      <c r="A107" s="18" t="n"/>
      <c r="B107" s="18" t="n"/>
      <c r="C107" s="21" t="n"/>
      <c r="D107" s="21" t="n"/>
      <c r="E107" s="21" t="n"/>
      <c r="F107" s="21" t="n"/>
    </row>
    <row r="108">
      <c r="A108" s="18" t="n"/>
      <c r="B108" s="18" t="n"/>
      <c r="C108" s="21" t="n"/>
      <c r="D108" s="21" t="n"/>
      <c r="E108" s="21" t="n"/>
      <c r="F108" s="21" t="n"/>
    </row>
    <row r="109">
      <c r="A109" s="18" t="n"/>
      <c r="B109" s="18" t="n"/>
      <c r="C109" s="21" t="n"/>
      <c r="D109" s="21" t="n"/>
      <c r="E109" s="21" t="n"/>
      <c r="F109" s="21" t="n"/>
    </row>
  </sheetData>
  <autoFilter ref="A9:F109"/>
  <mergeCells count="1">
    <mergeCell ref="A1:J1"/>
  </mergeCells>
  <conditionalFormatting sqref="A10:A109">
    <cfRule type="expression" priority="1" dxfId="0">
      <formula>AND($A10&lt;&gt;"",COUNTIF($A$10:$A$109,$A10)&gt;1)</formula>
    </cfRule>
  </conditionalFormatting>
  <conditionalFormatting sqref="A10:F109">
    <cfRule type="expression" priority="2" dxfId="0">
      <formula>AND($A10&lt;&gt;"",OR($B10="",$C10="",$D10="",$E10="",$F10=""))</formula>
    </cfRule>
  </conditionalFormatting>
  <conditionalFormatting sqref="F10:F109">
    <cfRule type="expression" priority="3" dxfId="0">
      <formula>AND($F10&lt;&gt;"",OR($F10&lt;=0,$F10&gt;24))</formula>
    </cfRule>
  </conditionalFormatting>
  <dataValidations count="4">
    <dataValidation sqref="C10:E109" showDropDown="0" showInputMessage="0" showErrorMessage="1" allowBlank="0" errorTitle="Zeitwert prüfen" error="Negative oder ungewöhnlich hohe Zeitwerte bitte manuell plausibilisieren." type="decimal" errorStyle="warning" operator="between">
      <formula1>0</formula1>
      <formula2>10000</formula2>
    </dataValidation>
    <dataValidation sqref="F10:F109" showDropDown="0" showInputMessage="0" showErrorMessage="1" allowBlank="0" errorTitle="Kapazität prüfen" error="Die Tageskapazität sollte größer als 0 und höchstens 24 Stunden sein." type="decimal" errorStyle="warning" operator="between">
      <formula1>0.01</formula1>
      <formula2>24</formula2>
    </dataValidation>
    <dataValidation sqref="I10:I12" showDropDown="0" showInputMessage="0" showErrorMessage="1" allowBlank="0" errorTitle="Warnschwelle prüfen" error="Die Warnschwelle muss eine nichtnegative Zahl sein." type="decimal" errorStyle="warning" operator="between">
      <formula1>0</formula1>
      <formula2>1000000</formula2>
    </dataValidation>
    <dataValidation sqref="I13" showDropDown="0" showInputMessage="0" showErrorMessage="1" allowBlank="0" errorTitle="Stichtag prüfen" error="Der Stichtag liegt außerhalb des vorbereiteten Planungshorizonts." type="date" errorStyle="warning" operator="between">
      <formula1>DATE(2025,1,1)</formula1>
      <formula2>DATE(2029,12,31)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showGridLines="0" tabSelected="0" zoomScale="90" workbookViewId="0">
      <selection activeCell="A1" sqref="A1"/>
    </sheetView>
  </sheetViews>
  <sheetFormatPr baseColWidth="8" defaultRowHeight="15"/>
  <cols>
    <col width="29" customWidth="1" min="1" max="1"/>
    <col width="28" customWidth="1" min="2" max="2"/>
    <col width="25" customWidth="1" min="3" max="3"/>
    <col width="30" customWidth="1" min="4" max="4"/>
    <col width="34" customWidth="1" min="5" max="5"/>
    <col width="43" customWidth="1" min="6" max="6"/>
  </cols>
  <sheetData>
    <row r="1" ht="28" customHeight="1">
      <c r="A1" s="1" t="inlineStr">
        <is>
          <t>Anweisungen und Kontrollen</t>
        </is>
      </c>
    </row>
    <row r="2"/>
    <row r="3" ht="31" customHeight="1">
      <c r="A3" s="2" t="inlineStr">
        <is>
          <t>Zweck</t>
        </is>
      </c>
      <c r="B3" s="3" t="inlineStr">
        <is>
          <t>Nutzung, Datenfelder, Formeln und manuelle Kontrollen der Arbeitsmappe erläutern.</t>
        </is>
      </c>
      <c r="C3" s="4" t="n"/>
      <c r="D3" s="4" t="n"/>
      <c r="E3" s="4" t="n"/>
      <c r="F3" s="4" t="n"/>
    </row>
    <row r="4" ht="31" customHeight="1">
      <c r="A4" s="2" t="inlineStr">
        <is>
          <t>Datenquelle</t>
        </is>
      </c>
      <c r="B4" s="3" t="inlineStr">
        <is>
          <t>Dokumentation der in dieser Datei vorbereiteten Eingaben und Berechnungen.</t>
        </is>
      </c>
      <c r="C4" s="4" t="n"/>
      <c r="D4" s="4" t="n"/>
      <c r="E4" s="4" t="n"/>
      <c r="F4" s="4" t="n"/>
    </row>
    <row r="5" ht="31" customHeight="1">
      <c r="A5" s="2" t="inlineStr">
        <is>
          <t>Sichtbares Ergebnis</t>
        </is>
      </c>
      <c r="B5" s="3" t="inlineStr">
        <is>
          <t>Prüfbarer Ablauf für eine schlüssige Reihenfolge- und Kapazitätsentscheidung.</t>
        </is>
      </c>
      <c r="C5" s="4" t="n"/>
      <c r="D5" s="4" t="n"/>
      <c r="E5" s="4" t="n"/>
      <c r="F5" s="4" t="n"/>
    </row>
    <row r="6"/>
    <row r="7"/>
    <row r="8">
      <c r="A8" s="5" t="inlineStr">
        <is>
          <t>Schritt</t>
        </is>
      </c>
      <c r="B8" s="5" t="inlineStr">
        <is>
          <t>Vorgehen</t>
        </is>
      </c>
      <c r="C8" s="5" t="n"/>
      <c r="D8" s="5" t="n"/>
      <c r="E8" s="5" t="n"/>
      <c r="F8" s="5" t="n"/>
    </row>
    <row r="9" ht="34" customHeight="1">
      <c r="A9" s="3" t="inlineStr">
        <is>
          <t>1</t>
        </is>
      </c>
      <c r="B9" s="3" t="inlineStr">
        <is>
          <t>Anlagenwerte und Warnschwellen im Blatt Parameter fachlich prüfen; gelbe Zellen sind veränderbar.</t>
        </is>
      </c>
      <c r="C9" s="3" t="n"/>
      <c r="D9" s="3" t="n"/>
      <c r="E9" s="3" t="n"/>
      <c r="F9" s="3" t="n"/>
    </row>
    <row r="10" ht="34" customHeight="1">
      <c r="A10" s="11" t="inlineStr">
        <is>
          <t>2</t>
        </is>
      </c>
      <c r="B10" s="11" t="inlineStr">
        <is>
          <t>Im Blatt Aufträge je Auftrag die gelben Pflichtfelder erfassen. Ein Bedarfstermin ist optional.</t>
        </is>
      </c>
      <c r="C10" s="11" t="n"/>
      <c r="D10" s="11" t="n"/>
      <c r="E10" s="11" t="n"/>
      <c r="F10" s="11" t="n"/>
    </row>
    <row r="11" ht="34" customHeight="1">
      <c r="A11" s="3" t="inlineStr">
        <is>
          <t>3</t>
        </is>
      </c>
      <c r="B11" s="3" t="inlineStr">
        <is>
          <t>Die Datei in Excel vollständig neu berechnen, damit Formeln, Status und Diagramm aktualisiert werden.</t>
        </is>
      </c>
      <c r="C11" s="3" t="n"/>
      <c r="D11" s="3" t="n"/>
      <c r="E11" s="3" t="n"/>
      <c r="F11" s="3" t="n"/>
    </row>
    <row r="12" ht="34" customHeight="1">
      <c r="A12" s="11" t="inlineStr">
        <is>
          <t>4</t>
        </is>
      </c>
      <c r="B12" s="11" t="inlineStr">
        <is>
          <t>In der Zusammenfassung Terminrisiken, Plausibilitätswarnungen und Last je Anlage kontrollieren.</t>
        </is>
      </c>
      <c r="C12" s="11" t="n"/>
      <c r="D12" s="11" t="n"/>
      <c r="E12" s="11" t="n"/>
      <c r="F12" s="11" t="n"/>
    </row>
    <row r="13" ht="34" customHeight="1">
      <c r="A13" s="3" t="inlineStr">
        <is>
          <t>5</t>
        </is>
      </c>
      <c r="B13" s="3" t="inlineStr">
        <is>
          <t>Reihenfolge oder Kapazitätszuordnung außerhalb dieser Datei entscheiden und Änderungen erneut prüfen.</t>
        </is>
      </c>
      <c r="C13" s="3" t="n"/>
      <c r="D13" s="3" t="n"/>
      <c r="E13" s="3" t="n"/>
      <c r="F13" s="3" t="n"/>
    </row>
    <row r="14"/>
    <row r="15"/>
    <row r="16">
      <c r="A16" s="5" t="inlineStr">
        <is>
          <t>Feld</t>
        </is>
      </c>
      <c r="B16" s="5" t="inlineStr">
        <is>
          <t>Datentyp</t>
        </is>
      </c>
      <c r="C16" s="5" t="inlineStr">
        <is>
          <t>Einheit</t>
        </is>
      </c>
      <c r="D16" s="5" t="inlineStr">
        <is>
          <t>Pflicht</t>
        </is>
      </c>
      <c r="E16" s="5" t="inlineStr">
        <is>
          <t>Bei fehlendem Wert</t>
        </is>
      </c>
      <c r="F16" s="5" t="inlineStr">
        <is>
          <t>Quelle oder Ergebnis</t>
        </is>
      </c>
    </row>
    <row r="17" ht="34" customHeight="1">
      <c r="A17" s="3" t="inlineStr">
        <is>
          <t>Auftragsnummer</t>
        </is>
      </c>
      <c r="B17" s="3" t="inlineStr">
        <is>
          <t>Text, eindeutig</t>
        </is>
      </c>
      <c r="C17" s="3" t="inlineStr">
        <is>
          <t>–</t>
        </is>
      </c>
      <c r="D17" s="3" t="inlineStr">
        <is>
          <t>Ja</t>
        </is>
      </c>
      <c r="E17" s="3" t="inlineStr">
        <is>
          <t>Berechnungen bleiben leer</t>
        </is>
      </c>
      <c r="F17" s="3" t="inlineStr">
        <is>
          <t>Manuelle Auftragskennung</t>
        </is>
      </c>
    </row>
    <row r="18" ht="34" customHeight="1">
      <c r="A18" s="11" t="inlineStr">
        <is>
          <t>Artikel</t>
        </is>
      </c>
      <c r="B18" s="11" t="inlineStr">
        <is>
          <t>Text</t>
        </is>
      </c>
      <c r="C18" s="11" t="inlineStr">
        <is>
          <t>–</t>
        </is>
      </c>
      <c r="D18" s="11" t="inlineStr">
        <is>
          <t>Ja</t>
        </is>
      </c>
      <c r="E18" s="11" t="inlineStr">
        <is>
          <t>Status: Eingabe unvollständig</t>
        </is>
      </c>
      <c r="F18" s="11" t="inlineStr">
        <is>
          <t>Fiktive Artikelbezeichnung</t>
        </is>
      </c>
    </row>
    <row r="19" ht="34" customHeight="1">
      <c r="A19" s="3" t="inlineStr">
        <is>
          <t>Anlage</t>
        </is>
      </c>
      <c r="B19" s="3" t="inlineStr">
        <is>
          <t>Auswahlliste</t>
        </is>
      </c>
      <c r="C19" s="3" t="inlineStr">
        <is>
          <t>–</t>
        </is>
      </c>
      <c r="D19" s="3" t="inlineStr">
        <is>
          <t>Ja</t>
        </is>
      </c>
      <c r="E19" s="3" t="inlineStr">
        <is>
          <t>Lookup-Werte bleiben leer</t>
        </is>
      </c>
      <c r="F19" s="3" t="inlineStr">
        <is>
          <t>Kennung aus Parameter</t>
        </is>
      </c>
    </row>
    <row r="20" ht="34" customHeight="1">
      <c r="A20" s="11" t="inlineStr">
        <is>
          <t>Verantwortungsrolle</t>
        </is>
      </c>
      <c r="B20" s="11" t="inlineStr">
        <is>
          <t>Auswahlliste</t>
        </is>
      </c>
      <c r="C20" s="11" t="inlineStr">
        <is>
          <t>–</t>
        </is>
      </c>
      <c r="D20" s="11" t="inlineStr">
        <is>
          <t>Ja</t>
        </is>
      </c>
      <c r="E20" s="11" t="inlineStr">
        <is>
          <t>Status: Eingabe unvollständig</t>
        </is>
      </c>
      <c r="F20" s="11" t="inlineStr">
        <is>
          <t>Betriebliche Rolle, keine Person</t>
        </is>
      </c>
    </row>
    <row r="21" ht="34" customHeight="1">
      <c r="A21" s="3" t="inlineStr">
        <is>
          <t>Starttermin</t>
        </is>
      </c>
      <c r="B21" s="3" t="inlineStr">
        <is>
          <t>Datum</t>
        </is>
      </c>
      <c r="C21" s="3" t="inlineStr">
        <is>
          <t>TT.MM.JJJJ</t>
        </is>
      </c>
      <c r="D21" s="3" t="inlineStr">
        <is>
          <t>Ja</t>
        </is>
      </c>
      <c r="E21" s="3" t="inlineStr">
        <is>
          <t>Endtermin bleibt leer</t>
        </is>
      </c>
      <c r="F21" s="3" t="inlineStr">
        <is>
          <t>Manueller Planungsbeginn</t>
        </is>
      </c>
    </row>
    <row r="22" ht="34" customHeight="1">
      <c r="A22" s="11" t="inlineStr">
        <is>
          <t>Menge</t>
        </is>
      </c>
      <c r="B22" s="11" t="inlineStr">
        <is>
          <t>Ganze Zahl</t>
        </is>
      </c>
      <c r="C22" s="11" t="inlineStr">
        <is>
          <t>Stk</t>
        </is>
      </c>
      <c r="D22" s="11" t="inlineStr">
        <is>
          <t>Ja</t>
        </is>
      </c>
      <c r="E22" s="11" t="inlineStr">
        <is>
          <t>Prozesszeit bleibt leer</t>
        </is>
      </c>
      <c r="F22" s="11" t="inlineStr">
        <is>
          <t>Manuelle Planmenge</t>
        </is>
      </c>
    </row>
    <row r="23" ht="34" customHeight="1">
      <c r="A23" s="3" t="inlineStr">
        <is>
          <t>Priorität</t>
        </is>
      </c>
      <c r="B23" s="3" t="inlineStr">
        <is>
          <t>Auswahlliste</t>
        </is>
      </c>
      <c r="C23" s="3" t="inlineStr">
        <is>
          <t>–</t>
        </is>
      </c>
      <c r="D23" s="3" t="inlineStr">
        <is>
          <t>Ja</t>
        </is>
      </c>
      <c r="E23" s="3" t="inlineStr">
        <is>
          <t>Status: Eingabe unvollständig</t>
        </is>
      </c>
      <c r="F23" s="3" t="inlineStr">
        <is>
          <t>Manuelle Planungseinstufung</t>
        </is>
      </c>
    </row>
    <row r="24" ht="34" customHeight="1">
      <c r="A24" s="11" t="inlineStr">
        <is>
          <t>Status</t>
        </is>
      </c>
      <c r="B24" s="11" t="inlineStr">
        <is>
          <t>Auswahlliste</t>
        </is>
      </c>
      <c r="C24" s="11" t="inlineStr">
        <is>
          <t>–</t>
        </is>
      </c>
      <c r="D24" s="11" t="inlineStr">
        <is>
          <t>Ja</t>
        </is>
      </c>
      <c r="E24" s="11" t="inlineStr">
        <is>
          <t>Status: Eingabe unvollständig</t>
        </is>
      </c>
      <c r="F24" s="11" t="inlineStr">
        <is>
          <t>Manueller Bearbeitungsstand</t>
        </is>
      </c>
    </row>
    <row r="25" ht="34" customHeight="1">
      <c r="A25" s="3" t="inlineStr">
        <is>
          <t>Warteschlange</t>
        </is>
      </c>
      <c r="B25" s="3" t="inlineStr">
        <is>
          <t>Dezimalzahl</t>
        </is>
      </c>
      <c r="C25" s="3" t="inlineStr">
        <is>
          <t>h</t>
        </is>
      </c>
      <c r="D25" s="3" t="inlineStr">
        <is>
          <t>Ja, 0 zulässig</t>
        </is>
      </c>
      <c r="E25" s="3" t="inlineStr">
        <is>
          <t>Gesamtdurchlaufzeit bleibt leer</t>
        </is>
      </c>
      <c r="F25" s="3" t="inlineStr">
        <is>
          <t>Manuelle Wartezeitannahme</t>
        </is>
      </c>
    </row>
    <row r="26" ht="34" customHeight="1">
      <c r="A26" s="11" t="inlineStr">
        <is>
          <t>Rüstzeit</t>
        </is>
      </c>
      <c r="B26" s="11" t="inlineStr">
        <is>
          <t>Formel</t>
        </is>
      </c>
      <c r="C26" s="11" t="inlineStr">
        <is>
          <t>h</t>
        </is>
      </c>
      <c r="D26" s="11" t="inlineStr">
        <is>
          <t>Automatisch</t>
        </is>
      </c>
      <c r="E26" s="11" t="inlineStr">
        <is>
          <t>Leer bei fehlender Anlage</t>
        </is>
      </c>
      <c r="F26" s="11" t="inlineStr">
        <is>
          <t>VLOOKUP aus Parameter</t>
        </is>
      </c>
    </row>
    <row r="27" ht="34" customHeight="1">
      <c r="A27" s="3" t="inlineStr">
        <is>
          <t>Zykluszeit</t>
        </is>
      </c>
      <c r="B27" s="3" t="inlineStr">
        <is>
          <t>Formel</t>
        </is>
      </c>
      <c r="C27" s="3" t="inlineStr">
        <is>
          <t>min/Stk</t>
        </is>
      </c>
      <c r="D27" s="3" t="inlineStr">
        <is>
          <t>Automatisch</t>
        </is>
      </c>
      <c r="E27" s="3" t="inlineStr">
        <is>
          <t>Leer bei fehlender Anlage</t>
        </is>
      </c>
      <c r="F27" s="3" t="inlineStr">
        <is>
          <t>VLOOKUP aus Parameter</t>
        </is>
      </c>
    </row>
    <row r="28" ht="34" customHeight="1">
      <c r="A28" s="11" t="inlineStr">
        <is>
          <t>Prozesszeit</t>
        </is>
      </c>
      <c r="B28" s="11" t="inlineStr">
        <is>
          <t>Formel</t>
        </is>
      </c>
      <c r="C28" s="11" t="inlineStr">
        <is>
          <t>h</t>
        </is>
      </c>
      <c r="D28" s="11" t="inlineStr">
        <is>
          <t>Automatisch</t>
        </is>
      </c>
      <c r="E28" s="11" t="inlineStr">
        <is>
          <t>Leer ohne Menge oder Zyklus</t>
        </is>
      </c>
      <c r="F28" s="11" t="inlineStr">
        <is>
          <t>Menge × Zykluszeit ÷ 60</t>
        </is>
      </c>
    </row>
    <row r="29" ht="34" customHeight="1">
      <c r="A29" s="3" t="inlineStr">
        <is>
          <t>Transport</t>
        </is>
      </c>
      <c r="B29" s="3" t="inlineStr">
        <is>
          <t>Formel</t>
        </is>
      </c>
      <c r="C29" s="3" t="inlineStr">
        <is>
          <t>h</t>
        </is>
      </c>
      <c r="D29" s="3" t="inlineStr">
        <is>
          <t>Automatisch</t>
        </is>
      </c>
      <c r="E29" s="3" t="inlineStr">
        <is>
          <t>Leer bei fehlender Anlage</t>
        </is>
      </c>
      <c r="F29" s="3" t="inlineStr">
        <is>
          <t>VLOOKUP aus Parameter</t>
        </is>
      </c>
    </row>
    <row r="30" ht="34" customHeight="1">
      <c r="A30" s="11" t="inlineStr">
        <is>
          <t>Gesamtdurchlaufzeit</t>
        </is>
      </c>
      <c r="B30" s="11" t="inlineStr">
        <is>
          <t>Formel</t>
        </is>
      </c>
      <c r="C30" s="11" t="inlineStr">
        <is>
          <t>h</t>
        </is>
      </c>
      <c r="D30" s="11" t="inlineStr">
        <is>
          <t>Automatisch</t>
        </is>
      </c>
      <c r="E30" s="11" t="inlineStr">
        <is>
          <t>Leer bei unvollständigen Anteilen</t>
        </is>
      </c>
      <c r="F30" s="11" t="inlineStr">
        <is>
          <t>Summe der vier Zeitanteile</t>
        </is>
      </c>
    </row>
    <row r="31" ht="34" customHeight="1">
      <c r="A31" s="3" t="inlineStr">
        <is>
          <t>Kapazität</t>
        </is>
      </c>
      <c r="B31" s="3" t="inlineStr">
        <is>
          <t>Formel</t>
        </is>
      </c>
      <c r="C31" s="3" t="inlineStr">
        <is>
          <t>h/Tag</t>
        </is>
      </c>
      <c r="D31" s="3" t="inlineStr">
        <is>
          <t>Automatisch</t>
        </is>
      </c>
      <c r="E31" s="3" t="inlineStr">
        <is>
          <t>Leer bei fehlender Anlage</t>
        </is>
      </c>
      <c r="F31" s="3" t="inlineStr">
        <is>
          <t>VLOOKUP aus Parameter</t>
        </is>
      </c>
    </row>
    <row r="32" ht="34" customHeight="1">
      <c r="A32" s="11" t="inlineStr">
        <is>
          <t>Belegte Arbeitstage</t>
        </is>
      </c>
      <c r="B32" s="11" t="inlineStr">
        <is>
          <t>Formel</t>
        </is>
      </c>
      <c r="C32" s="11" t="inlineStr">
        <is>
          <t>Arbeitstage</t>
        </is>
      </c>
      <c r="D32" s="11" t="inlineStr">
        <is>
          <t>Automatisch</t>
        </is>
      </c>
      <c r="E32" s="11" t="inlineStr">
        <is>
          <t>Leer ohne Zeit oder Kapazität</t>
        </is>
      </c>
      <c r="F32" s="11" t="inlineStr">
        <is>
          <t>Aufgerundete Durchlaufzeit ÷ Kapazität</t>
        </is>
      </c>
    </row>
    <row r="33" ht="34" customHeight="1">
      <c r="A33" s="3" t="inlineStr">
        <is>
          <t>Endtermin</t>
        </is>
      </c>
      <c r="B33" s="3" t="inlineStr">
        <is>
          <t>Formel</t>
        </is>
      </c>
      <c r="C33" s="3" t="inlineStr">
        <is>
          <t>TT.MM.JJJJ</t>
        </is>
      </c>
      <c r="D33" s="3" t="inlineStr">
        <is>
          <t>Automatisch</t>
        </is>
      </c>
      <c r="E33" s="3" t="inlineStr">
        <is>
          <t>Leer ohne Start oder Arbeitstage</t>
        </is>
      </c>
      <c r="F33" s="3" t="inlineStr">
        <is>
          <t>Montag bis Freitag, ohne Feiertagskalender</t>
        </is>
      </c>
    </row>
    <row r="34" ht="34" customHeight="1">
      <c r="A34" s="11" t="inlineStr">
        <is>
          <t>Bedarfstermin</t>
        </is>
      </c>
      <c r="B34" s="11" t="inlineStr">
        <is>
          <t>Datum</t>
        </is>
      </c>
      <c r="C34" s="11" t="inlineStr">
        <is>
          <t>TT.MM.JJJJ</t>
        </is>
      </c>
      <c r="D34" s="11" t="inlineStr">
        <is>
          <t>Nein</t>
        </is>
      </c>
      <c r="E34" s="11" t="inlineStr">
        <is>
          <t>Status: Ohne Bedarfstermin</t>
        </is>
      </c>
      <c r="F34" s="11" t="inlineStr">
        <is>
          <t>Manuelle Terminvorgabe</t>
        </is>
      </c>
    </row>
    <row r="35" ht="34" customHeight="1">
      <c r="A35" s="3" t="inlineStr">
        <is>
          <t>Abweichung</t>
        </is>
      </c>
      <c r="B35" s="3" t="inlineStr">
        <is>
          <t>Formel</t>
        </is>
      </c>
      <c r="C35" s="3" t="inlineStr">
        <is>
          <t>Kalendertage</t>
        </is>
      </c>
      <c r="D35" s="3" t="inlineStr">
        <is>
          <t>Automatisch</t>
        </is>
      </c>
      <c r="E35" s="3" t="inlineStr">
        <is>
          <t>Leer ohne beide Termine</t>
        </is>
      </c>
      <c r="F35" s="3" t="inlineStr">
        <is>
          <t>Endtermin minus Bedarfstermin</t>
        </is>
      </c>
    </row>
    <row r="36" ht="34" customHeight="1">
      <c r="A36" s="11" t="inlineStr">
        <is>
          <t>Planungsstatus</t>
        </is>
      </c>
      <c r="B36" s="11" t="inlineStr">
        <is>
          <t>Formel</t>
        </is>
      </c>
      <c r="C36" s="11" t="inlineStr">
        <is>
          <t>–</t>
        </is>
      </c>
      <c r="D36" s="11" t="inlineStr">
        <is>
          <t>Automatisch</t>
        </is>
      </c>
      <c r="E36" s="11" t="inlineStr">
        <is>
          <t>Leer ohne Auftragsnummer</t>
        </is>
      </c>
      <c r="F36" s="11" t="inlineStr">
        <is>
          <t>Termin- und Plausibilitätsbewertung</t>
        </is>
      </c>
    </row>
    <row r="37"/>
    <row r="38"/>
    <row r="39">
      <c r="A39" s="5" t="inlineStr">
        <is>
          <t>Kennzahl</t>
        </is>
      </c>
      <c r="B39" s="5" t="inlineStr">
        <is>
          <t>Prüfzelle</t>
        </is>
      </c>
      <c r="C39" s="5" t="inlineStr">
        <is>
          <t>Berechnungslogik</t>
        </is>
      </c>
      <c r="D39" s="5" t="inlineStr">
        <is>
          <t>Erwartetes Beispielergebnis</t>
        </is>
      </c>
      <c r="E39" s="5" t="inlineStr">
        <is>
          <t>Leerfall</t>
        </is>
      </c>
      <c r="F39" s="5" t="inlineStr">
        <is>
          <t>Einheit oder Aussage</t>
        </is>
      </c>
    </row>
    <row r="40" ht="42" customHeight="1">
      <c r="A40" s="11" t="inlineStr">
        <is>
          <t>Prozesszeit erster Auftrag</t>
        </is>
      </c>
      <c r="B40" s="11" t="inlineStr">
        <is>
          <t>Aufträge!L8</t>
        </is>
      </c>
      <c r="C40" s="11" t="inlineStr">
        <is>
          <t>F8 × K8 ÷ 60</t>
        </is>
      </c>
      <c r="D40" s="11" t="inlineStr">
        <is>
          <t>9,60</t>
        </is>
      </c>
      <c r="E40" s="11" t="inlineStr">
        <is>
          <t>Leer ohne Menge oder Zykluszeit</t>
        </is>
      </c>
      <c r="F40" s="11" t="inlineStr">
        <is>
          <t>h</t>
        </is>
      </c>
    </row>
    <row r="41" ht="42" customHeight="1">
      <c r="A41" s="3" t="inlineStr">
        <is>
          <t>Gesamtdurchlaufzeit erster Auftrag</t>
        </is>
      </c>
      <c r="B41" s="3" t="inlineStr">
        <is>
          <t>Aufträge!N8</t>
        </is>
      </c>
      <c r="C41" s="3" t="inlineStr">
        <is>
          <t>I8 + J8 + L8 + M8</t>
        </is>
      </c>
      <c r="D41" s="3" t="inlineStr">
        <is>
          <t>15,85</t>
        </is>
      </c>
      <c r="E41" s="3" t="inlineStr">
        <is>
          <t>Leer, wenn ein Zeitanteil fehlt</t>
        </is>
      </c>
      <c r="F41" s="3" t="inlineStr">
        <is>
          <t>h</t>
        </is>
      </c>
    </row>
    <row r="42" ht="42" customHeight="1">
      <c r="A42" s="11" t="inlineStr">
        <is>
          <t>Belegte Arbeitstage erster Auftrag</t>
        </is>
      </c>
      <c r="B42" s="11" t="inlineStr">
        <is>
          <t>Aufträge!P8</t>
        </is>
      </c>
      <c r="C42" s="11" t="inlineStr">
        <is>
          <t>Aufrunden von N8 ÷ O8, mindestens 1</t>
        </is>
      </c>
      <c r="D42" s="11" t="inlineStr">
        <is>
          <t>2</t>
        </is>
      </c>
      <c r="E42" s="11" t="inlineStr">
        <is>
          <t>Leer ohne Durchlaufzeit oder Kapazität</t>
        </is>
      </c>
      <c r="F42" s="11" t="inlineStr">
        <is>
          <t>Arbeitstage</t>
        </is>
      </c>
    </row>
    <row r="43" ht="42" customHeight="1">
      <c r="A43" s="3" t="inlineStr">
        <is>
          <t>Endtermin erster Auftrag</t>
        </is>
      </c>
      <c r="B43" s="3" t="inlineStr">
        <is>
          <t>Aufträge!Q8</t>
        </is>
      </c>
      <c r="C43" s="3" t="inlineStr">
        <is>
          <t>Starttermin plus belegte Arbeitstage, Montag bis Freitag</t>
        </is>
      </c>
      <c r="D43" s="3" t="inlineStr">
        <is>
          <t>15.09.2026</t>
        </is>
      </c>
      <c r="E43" s="3" t="inlineStr">
        <is>
          <t>Leer ohne Starttermin</t>
        </is>
      </c>
      <c r="F43" s="3" t="inlineStr">
        <is>
          <t>Datum</t>
        </is>
      </c>
    </row>
    <row r="44" ht="42" customHeight="1">
      <c r="A44" s="11" t="inlineStr">
        <is>
          <t>Planungsstatus erster Auftrag</t>
        </is>
      </c>
      <c r="B44" s="11" t="inlineStr">
        <is>
          <t>Aufträge!T8</t>
        </is>
      </c>
      <c r="C44" s="11" t="inlineStr">
        <is>
          <t>Endtermin mit Bedarfstermin und Warnschwellen vergleichen</t>
        </is>
      </c>
      <c r="D44" s="11" t="inlineStr">
        <is>
          <t>Im Plan</t>
        </is>
      </c>
      <c r="E44" s="11" t="inlineStr">
        <is>
          <t>Leer ohne Auftragsnummer</t>
        </is>
      </c>
      <c r="F44" s="11" t="inlineStr">
        <is>
          <t>Entscheidungshinweis</t>
        </is>
      </c>
    </row>
    <row r="45" ht="42" customHeight="1">
      <c r="A45" s="3" t="inlineStr">
        <is>
          <t>Erfasste Aufträge</t>
        </is>
      </c>
      <c r="B45" s="3" t="inlineStr">
        <is>
          <t>Zusammenfassung!B11</t>
        </is>
      </c>
      <c r="C45" s="3" t="inlineStr">
        <is>
          <t>Nichtleere Auftragsnummern in A8:A107 zählen</t>
        </is>
      </c>
      <c r="D45" s="3" t="inlineStr">
        <is>
          <t>10</t>
        </is>
      </c>
      <c r="E45" s="3" t="inlineStr">
        <is>
          <t>0</t>
        </is>
      </c>
      <c r="F45" s="3" t="inlineStr">
        <is>
          <t>Aufträge</t>
        </is>
      </c>
    </row>
    <row r="46" ht="42" customHeight="1">
      <c r="A46" s="11" t="inlineStr">
        <is>
          <t>Terminrisiken</t>
        </is>
      </c>
      <c r="B46" s="11" t="inlineStr">
        <is>
          <t>Zusammenfassung!B13</t>
        </is>
      </c>
      <c r="C46" s="11" t="inlineStr">
        <is>
          <t>Planungsstatus Terminrisiko in T8:T107 zählen</t>
        </is>
      </c>
      <c r="D46" s="11" t="inlineStr">
        <is>
          <t>2</t>
        </is>
      </c>
      <c r="E46" s="11" t="inlineStr">
        <is>
          <t>0</t>
        </is>
      </c>
      <c r="F46" s="11" t="inlineStr">
        <is>
          <t>Aufträge</t>
        </is>
      </c>
    </row>
    <row r="47" ht="42" customHeight="1">
      <c r="A47" s="3" t="inlineStr">
        <is>
          <t>Ø Durchlaufzeit</t>
        </is>
      </c>
      <c r="B47" s="3" t="inlineStr">
        <is>
          <t>Zusammenfassung!B14</t>
        </is>
      </c>
      <c r="C47" s="3" t="inlineStr">
        <is>
          <t>Mittelwert positiver Werte in N8:N107</t>
        </is>
      </c>
      <c r="D47" s="3" t="inlineStr">
        <is>
          <t>65,46</t>
        </is>
      </c>
      <c r="E47" s="3" t="inlineStr">
        <is>
          <t>Leer</t>
        </is>
      </c>
      <c r="F47" s="3" t="inlineStr">
        <is>
          <t>h</t>
        </is>
      </c>
    </row>
    <row r="48" ht="42" customHeight="1">
      <c r="A48" s="11" t="inlineStr">
        <is>
          <t>Max. Durchlaufzeit</t>
        </is>
      </c>
      <c r="B48" s="11" t="inlineStr">
        <is>
          <t>Zusammenfassung!B15</t>
        </is>
      </c>
      <c r="C48" s="11" t="inlineStr">
        <is>
          <t>Größter Zahlenwert in N8:N107</t>
        </is>
      </c>
      <c r="D48" s="11" t="inlineStr">
        <is>
          <t>419,17</t>
        </is>
      </c>
      <c r="E48" s="11" t="inlineStr">
        <is>
          <t>Leer</t>
        </is>
      </c>
      <c r="F48" s="11" t="inlineStr">
        <is>
          <t>h</t>
        </is>
      </c>
    </row>
    <row r="49" ht="42" customHeight="1">
      <c r="A49" s="3" t="inlineStr">
        <is>
          <t>Gesamtbedarf</t>
        </is>
      </c>
      <c r="B49" s="3" t="inlineStr">
        <is>
          <t>Zusammenfassung!B16</t>
        </is>
      </c>
      <c r="C49" s="3" t="inlineStr">
        <is>
          <t>Summe von N8:N107</t>
        </is>
      </c>
      <c r="D49" s="3" t="inlineStr">
        <is>
          <t>654,62</t>
        </is>
      </c>
      <c r="E49" s="3" t="inlineStr">
        <is>
          <t>0</t>
        </is>
      </c>
      <c r="F49" s="3" t="inlineStr">
        <is>
          <t>h</t>
        </is>
      </c>
    </row>
    <row r="50" ht="42" customHeight="1">
      <c r="A50" s="11" t="inlineStr">
        <is>
          <t>Belegte Arbeitstage</t>
        </is>
      </c>
      <c r="B50" s="11" t="inlineStr">
        <is>
          <t>Zusammenfassung!B17</t>
        </is>
      </c>
      <c r="C50" s="11" t="inlineStr">
        <is>
          <t>Summe von P8:P107</t>
        </is>
      </c>
      <c r="D50" s="11" t="inlineStr">
        <is>
          <t>53</t>
        </is>
      </c>
      <c r="E50" s="11" t="inlineStr">
        <is>
          <t>0</t>
        </is>
      </c>
      <c r="F50" s="11" t="inlineStr">
        <is>
          <t>Arbeitstage</t>
        </is>
      </c>
    </row>
    <row r="51" ht="42" customHeight="1">
      <c r="A51" s="3" t="inlineStr">
        <is>
          <t>Kontrolldifferenz</t>
        </is>
      </c>
      <c r="B51" s="3" t="inlineStr">
        <is>
          <t>Zusammenfassung!E17</t>
        </is>
      </c>
      <c r="C51" s="3" t="inlineStr">
        <is>
          <t>Summe der Komponenten minus Summe der Durchlaufzeiten</t>
        </is>
      </c>
      <c r="D51" s="3" t="inlineStr">
        <is>
          <t>0,00</t>
        </is>
      </c>
      <c r="E51" s="3" t="inlineStr">
        <is>
          <t>0,00</t>
        </is>
      </c>
      <c r="F51" s="3" t="inlineStr">
        <is>
          <t>Muss nach Neuberechnung 0,00 h sein</t>
        </is>
      </c>
    </row>
    <row r="52"/>
    <row r="53"/>
    <row r="54">
      <c r="A54" s="5" t="inlineStr">
        <is>
          <t>Manuelle Kontrolle</t>
        </is>
      </c>
      <c r="B54" s="5" t="inlineStr">
        <is>
          <t>Erwartetes Verhalten</t>
        </is>
      </c>
      <c r="C54" s="5" t="n"/>
      <c r="D54" s="5" t="n"/>
      <c r="E54" s="5" t="n"/>
      <c r="F54" s="5" t="n"/>
    </row>
    <row r="55" ht="40" customHeight="1">
      <c r="A55" s="3" t="inlineStr">
        <is>
          <t>Normalfall</t>
        </is>
      </c>
      <c r="B55" s="3" t="inlineStr">
        <is>
          <t>Zeile 8 ergibt nach Neuberechnung eine Durchlaufzeit von 15,85 h und den Status Im Plan.</t>
        </is>
      </c>
      <c r="C55" s="3" t="n"/>
      <c r="D55" s="3" t="n"/>
      <c r="E55" s="3" t="n"/>
      <c r="F55" s="3" t="n"/>
    </row>
    <row r="56" ht="40" customHeight="1">
      <c r="A56" s="11" t="inlineStr">
        <is>
          <t>Grenzfall</t>
        </is>
      </c>
      <c r="B56" s="11" t="inlineStr">
        <is>
          <t>Zeile 11 enthält Menge 1 und Warteschlange 0; beide Eingaben sind zulässig und ergeben weiterhin einen Endtermin.</t>
        </is>
      </c>
      <c r="C56" s="11" t="n"/>
      <c r="D56" s="11" t="n"/>
      <c r="E56" s="11" t="n"/>
      <c r="F56" s="11" t="n"/>
    </row>
    <row r="57" ht="40" customHeight="1">
      <c r="A57" s="3" t="inlineStr">
        <is>
          <t>Leerfall Mitte</t>
        </is>
      </c>
      <c r="B57" s="3" t="inlineStr">
        <is>
          <t>In der vorbereiteten Zeile 57 bleiben J57:Q57 sowie S57:T57 leer, solange A57 leer ist.</t>
        </is>
      </c>
      <c r="C57" s="3" t="n"/>
      <c r="D57" s="3" t="n"/>
      <c r="E57" s="3" t="n"/>
      <c r="F57" s="3" t="n"/>
    </row>
    <row r="58" ht="40" customHeight="1">
      <c r="A58" s="11" t="inlineStr">
        <is>
          <t>Leerfall Ende</t>
        </is>
      </c>
      <c r="B58" s="11" t="inlineStr">
        <is>
          <t>In der letzten vorbereiteten Zeile 107 bleiben die Ergebniszellen leer, solange A107 leer ist.</t>
        </is>
      </c>
      <c r="C58" s="11" t="n"/>
      <c r="D58" s="11" t="n"/>
      <c r="E58" s="11" t="n"/>
      <c r="F58" s="11" t="n"/>
    </row>
    <row r="59" ht="40" customHeight="1">
      <c r="A59" s="3" t="inlineStr">
        <is>
          <t>Parameterbereich</t>
        </is>
      </c>
      <c r="B59" s="3" t="inlineStr">
        <is>
          <t>A10:F109 bietet 100 Anlagenzeilen; Zeile 59 und Zeile 109 sind vorbereitet und anfangs leer.</t>
        </is>
      </c>
      <c r="C59" s="3" t="n"/>
      <c r="D59" s="3" t="n"/>
      <c r="E59" s="3" t="n"/>
      <c r="F59" s="3" t="n"/>
    </row>
    <row r="60" ht="40" customHeight="1">
      <c r="A60" s="11" t="inlineStr">
        <is>
          <t>Dubletten</t>
        </is>
      </c>
      <c r="B60" s="11" t="inlineStr">
        <is>
          <t>Eine wiederholte Auftragsnummer oder Anlagenkennung wird rot markiert; legitime Eingaben werden nicht automatisch gelöscht.</t>
        </is>
      </c>
      <c r="C60" s="11" t="n"/>
      <c r="D60" s="11" t="n"/>
      <c r="E60" s="11" t="n"/>
      <c r="F60" s="11" t="n"/>
    </row>
    <row r="61" ht="40" customHeight="1">
      <c r="A61" s="3" t="inlineStr">
        <is>
          <t>Warnschwellen</t>
        </is>
      </c>
      <c r="B61" s="3" t="inlineStr">
        <is>
          <t>Werte über Parameter!I10:I12 werden als Plausibilitätsprüfung gekennzeichnet, aber nicht als Norm oder Verbot behandelt.</t>
        </is>
      </c>
      <c r="C61" s="3" t="n"/>
      <c r="D61" s="3" t="n"/>
      <c r="E61" s="3" t="n"/>
      <c r="F61" s="3" t="n"/>
    </row>
    <row r="62" ht="40" customHeight="1">
      <c r="A62" s="11" t="inlineStr">
        <is>
          <t>Kalender</t>
        </is>
      </c>
      <c r="B62" s="11" t="inlineStr">
        <is>
          <t>WORKDAY.INTL berücksichtigt Montag bis Freitag. Feiertage, Schichten und Betriebsstillstände sind bei Bedarf manuell zu beurteilen.</t>
        </is>
      </c>
      <c r="C62" s="11" t="n"/>
      <c r="D62" s="11" t="n"/>
      <c r="E62" s="11" t="n"/>
      <c r="F62" s="11" t="n"/>
    </row>
    <row r="63" ht="40" customHeight="1">
      <c r="A63" s="3" t="inlineStr">
        <is>
          <t>Neuberechnung</t>
        </is>
      </c>
      <c r="B63" s="3" t="inlineStr">
        <is>
          <t>Nach Änderungen eine vollständige Excel-Neuberechnung ausführen und Kontrolldifferenz 0,00 h prüfen.</t>
        </is>
      </c>
      <c r="C63" s="3" t="n"/>
      <c r="D63" s="3" t="n"/>
      <c r="E63" s="3" t="n"/>
      <c r="F63" s="3" t="n"/>
    </row>
    <row r="64" ht="40" customHeight="1">
      <c r="A64" s="11" t="inlineStr">
        <is>
          <t>Abgrenzung</t>
        </is>
      </c>
      <c r="B64" s="11" t="inlineStr">
        <is>
          <t>Keine ERP-/MES-Anbindung, Echtzeitsynchronisierung, Zertifizierung, Konformitätszusage oder Rechtsberatung.</t>
        </is>
      </c>
      <c r="C64" s="11" t="n"/>
      <c r="D64" s="11" t="n"/>
      <c r="E64" s="11" t="n"/>
      <c r="F64" s="11" t="n"/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Planungsvorlage</dc:creator>
  <dc:title xmlns:dc="http://purl.org/dc/elements/1.1/">Durchlaufzeitberechnung Fertigung</dc:title>
  <dc:description xmlns:dc="http://purl.org/dc/elements/1.1/">Fiktive Arbeitsmappe zur manuellen Abschätzung von Durchlaufzeiten und Fertigstellungsterminen ohne ERP- oder MES-Anbindung.</dc:description>
  <dc:subject xmlns:dc="http://purl.org/dc/elements/1.1/">Planung von Warteschlange, Rüstzeit, Prozesszeit und Transportzeit</dc:subject>
  <dcterms:created xmlns:dcterms="http://purl.org/dc/terms/" xmlns:xsi="http://www.w3.org/2001/XMLSchema-instance" xsi:type="dcterms:W3CDTF">2026-09-08T21:34:52Z</dcterms:created>
  <dcterms:modified xmlns:dcterms="http://purl.org/dc/terms/" xmlns:xsi="http://www.w3.org/2001/XMLSchema-instance" xsi:type="dcterms:W3CDTF">2026-09-08T21:34:53+00:00Z</dcterms:modified>
</cp:coreProperties>
</file>